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10989-my.sharepoint.com/personal/msantora_leekennedy_com/Documents/"/>
    </mc:Choice>
  </mc:AlternateContent>
  <xr:revisionPtr revIDLastSave="0" documentId="8_{9D54BF57-A76A-499E-9540-3E873AD14898}" xr6:coauthVersionLast="47" xr6:coauthVersionMax="47" xr10:uidLastSave="{00000000-0000-0000-0000-000000000000}"/>
  <bookViews>
    <workbookView xWindow="30855" yWindow="2370" windowWidth="18795" windowHeight="11895" xr2:uid="{00000000-000D-0000-FFFF-FFFF00000000}"/>
  </bookViews>
  <sheets>
    <sheet name="RECAP" sheetId="2" r:id="rId1"/>
    <sheet name="DETAIL" sheetId="1" r:id="rId2"/>
    <sheet name="Cash Flow Graph" sheetId="4" r:id="rId3"/>
  </sheets>
  <definedNames>
    <definedName name="_xlnm.Print_Area" localSheetId="2">'Cash Flow Graph'!$A$1:$Y$45</definedName>
    <definedName name="_xlnm.Print_Area" localSheetId="1">DETAIL!$C$5:$AO$21</definedName>
    <definedName name="_xlnm.Print_Area" localSheetId="0">RECAP!$A$2:$J$45</definedName>
    <definedName name="_xlnm.Print_Titles" localSheetId="1">DETAIL!$1:$5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M13" i="1"/>
  <c r="M19" i="1" s="1"/>
  <c r="K13" i="1"/>
  <c r="E13" i="1"/>
  <c r="E18" i="1" s="1"/>
  <c r="F13" i="1"/>
  <c r="F18" i="1" s="1"/>
  <c r="G13" i="1"/>
  <c r="G18" i="1" s="1"/>
  <c r="H13" i="1"/>
  <c r="H18" i="1" s="1"/>
  <c r="I13" i="1"/>
  <c r="I18" i="1" s="1"/>
  <c r="J13" i="1"/>
  <c r="J19" i="1" s="1"/>
  <c r="L13" i="1"/>
  <c r="L19" i="1" s="1"/>
  <c r="N13" i="1"/>
  <c r="N19" i="1" s="1"/>
  <c r="O13" i="1"/>
  <c r="O18" i="1" s="1"/>
  <c r="P13" i="1"/>
  <c r="P18" i="1" s="1"/>
  <c r="AP7" i="1"/>
  <c r="H19" i="1" l="1"/>
  <c r="G19" i="1"/>
  <c r="P19" i="1"/>
  <c r="O19" i="1"/>
  <c r="I19" i="1"/>
  <c r="J18" i="1"/>
  <c r="AB5" i="1"/>
  <c r="AC5" i="1" s="1"/>
  <c r="AD5" i="1" s="1"/>
  <c r="AE5" i="1" s="1"/>
  <c r="AF5" i="1" s="1"/>
  <c r="AG5" i="1" s="1"/>
  <c r="AH5" i="1" s="1"/>
  <c r="AI5" i="1" s="1"/>
  <c r="AJ5" i="1" s="1"/>
  <c r="AK5" i="1" s="1"/>
  <c r="K18" i="1"/>
  <c r="K19" i="1"/>
  <c r="F19" i="1"/>
  <c r="E19" i="1"/>
  <c r="N18" i="1"/>
  <c r="M18" i="1"/>
  <c r="L18" i="1"/>
  <c r="M42" i="2"/>
  <c r="AP10" i="1" l="1"/>
  <c r="AQ10" i="1" s="1"/>
  <c r="AP9" i="1"/>
  <c r="AQ9" i="1" s="1"/>
  <c r="AP8" i="1"/>
  <c r="AQ8" i="1" s="1"/>
  <c r="AQ7" i="1"/>
  <c r="X13" i="1"/>
  <c r="W13" i="1"/>
  <c r="V13" i="1"/>
  <c r="U13" i="1"/>
  <c r="T13" i="1"/>
  <c r="S13" i="1"/>
  <c r="R13" i="1"/>
  <c r="Q13" i="1"/>
  <c r="AN13" i="1"/>
  <c r="AE13" i="1"/>
  <c r="AB13" i="1"/>
  <c r="AM13" i="1"/>
  <c r="AF13" i="1"/>
  <c r="AD13" i="1"/>
  <c r="AC13" i="1"/>
  <c r="AG13" i="1"/>
  <c r="AA13" i="1"/>
  <c r="AL13" i="1" l="1"/>
  <c r="AH13" i="1"/>
  <c r="AI13" i="1"/>
  <c r="AJ13" i="1"/>
  <c r="AO13" i="1"/>
  <c r="AK13" i="1"/>
  <c r="Y13" i="1" l="1"/>
  <c r="Z13" i="1" l="1"/>
  <c r="D28" i="2"/>
  <c r="F28" i="2" s="1"/>
  <c r="I29" i="2" s="1"/>
  <c r="D19" i="2"/>
  <c r="D24" i="2"/>
  <c r="D26" i="2"/>
  <c r="D25" i="2"/>
  <c r="F25" i="2" s="1"/>
  <c r="I26" i="2" s="1"/>
  <c r="D21" i="2"/>
  <c r="F21" i="2" s="1"/>
  <c r="I22" i="2" s="1"/>
  <c r="D42" i="2"/>
  <c r="F42" i="2" s="1"/>
  <c r="I43" i="2" s="1"/>
  <c r="D22" i="2"/>
  <c r="F22" i="2" s="1"/>
  <c r="I23" i="2" s="1"/>
  <c r="D27" i="2"/>
  <c r="F27" i="2" s="1"/>
  <c r="I28" i="2" s="1"/>
  <c r="D45" i="2"/>
  <c r="F45" i="2" s="1"/>
  <c r="D23" i="2"/>
  <c r="D44" i="2"/>
  <c r="F44" i="2" s="1"/>
  <c r="I45" i="2" s="1"/>
  <c r="AP12" i="1"/>
  <c r="AQ12" i="1" s="1"/>
  <c r="B10" i="2"/>
  <c r="B9" i="2"/>
  <c r="D20" i="2" l="1"/>
  <c r="F20" i="2" s="1"/>
  <c r="I21" i="2" s="1"/>
  <c r="D18" i="2"/>
  <c r="F18" i="2" s="1"/>
  <c r="I19" i="2" s="1"/>
  <c r="D33" i="2"/>
  <c r="F33" i="2" s="1"/>
  <c r="I34" i="2" s="1"/>
  <c r="D36" i="2"/>
  <c r="F36" i="2" s="1"/>
  <c r="I37" i="2" s="1"/>
  <c r="D13" i="1"/>
  <c r="D43" i="2"/>
  <c r="F43" i="2" s="1"/>
  <c r="I44" i="2" s="1"/>
  <c r="D40" i="2"/>
  <c r="F40" i="2" s="1"/>
  <c r="I41" i="2" s="1"/>
  <c r="D38" i="2"/>
  <c r="F38" i="2" s="1"/>
  <c r="I39" i="2" s="1"/>
  <c r="D41" i="2"/>
  <c r="F41" i="2" s="1"/>
  <c r="I42" i="2" s="1"/>
  <c r="D39" i="2"/>
  <c r="F39" i="2" s="1"/>
  <c r="I40" i="2" s="1"/>
  <c r="D31" i="2"/>
  <c r="F31" i="2" s="1"/>
  <c r="I32" i="2" s="1"/>
  <c r="D30" i="2"/>
  <c r="F30" i="2" s="1"/>
  <c r="I31" i="2" s="1"/>
  <c r="F26" i="2"/>
  <c r="I27" i="2" s="1"/>
  <c r="F24" i="2"/>
  <c r="I25" i="2" s="1"/>
  <c r="F19" i="2"/>
  <c r="I20" i="2" s="1"/>
  <c r="F23" i="2"/>
  <c r="I24" i="2" s="1"/>
  <c r="D9" i="2"/>
  <c r="B1" i="1"/>
  <c r="D37" i="2" l="1"/>
  <c r="F37" i="2" s="1"/>
  <c r="I38" i="2" s="1"/>
  <c r="D35" i="2"/>
  <c r="F35" i="2" s="1"/>
  <c r="I36" i="2" s="1"/>
  <c r="B11" i="2"/>
  <c r="D34" i="2"/>
  <c r="F34" i="2" s="1"/>
  <c r="I35" i="2" s="1"/>
  <c r="D32" i="2" l="1"/>
  <c r="F32" i="2" s="1"/>
  <c r="I33" i="2" s="1"/>
  <c r="B12" i="2"/>
  <c r="A4" i="4"/>
  <c r="B13" i="2" l="1"/>
  <c r="D17" i="2"/>
  <c r="D16" i="2"/>
  <c r="B14" i="2" l="1"/>
  <c r="F17" i="2"/>
  <c r="I18" i="2" s="1"/>
  <c r="F16" i="2"/>
  <c r="I17" i="2" s="1"/>
  <c r="S19" i="1"/>
  <c r="S18" i="1"/>
  <c r="R18" i="1"/>
  <c r="R19" i="1"/>
  <c r="Q18" i="1"/>
  <c r="Q19" i="1"/>
  <c r="D14" i="2"/>
  <c r="D13" i="2"/>
  <c r="D12" i="2"/>
  <c r="D11" i="2"/>
  <c r="D15" i="2"/>
  <c r="B15" i="2" l="1"/>
  <c r="F12" i="2"/>
  <c r="I13" i="2" s="1"/>
  <c r="F11" i="2"/>
  <c r="I12" i="2" s="1"/>
  <c r="D10" i="2"/>
  <c r="F15" i="2"/>
  <c r="I16" i="2" s="1"/>
  <c r="F14" i="2"/>
  <c r="I15" i="2" s="1"/>
  <c r="F13" i="2"/>
  <c r="B16" i="2" l="1"/>
  <c r="I14" i="2"/>
  <c r="E9" i="2"/>
  <c r="U19" i="1"/>
  <c r="U18" i="1"/>
  <c r="T18" i="1"/>
  <c r="T19" i="1"/>
  <c r="B17" i="2" l="1"/>
  <c r="B18" i="2" l="1"/>
  <c r="F10" i="2"/>
  <c r="I11" i="2" s="1"/>
  <c r="F9" i="2"/>
  <c r="B19" i="2" l="1"/>
  <c r="G9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I10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B20" i="2" l="1"/>
  <c r="G10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AL5" i="1"/>
  <c r="B42" i="2" l="1"/>
  <c r="AM5" i="1"/>
  <c r="B43" i="2" l="1"/>
  <c r="AN5" i="1"/>
  <c r="B44" i="2" l="1"/>
  <c r="AO5" i="1"/>
  <c r="B45" i="2" l="1"/>
  <c r="AP13" i="1" l="1"/>
  <c r="D29" i="2"/>
  <c r="F29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Y23" i="1"/>
  <c r="AQ13" i="1"/>
  <c r="AP14" i="1"/>
  <c r="AP15" i="1" l="1"/>
  <c r="AQ14" i="1"/>
  <c r="E29" i="2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I30" i="2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</calcChain>
</file>

<file path=xl/sharedStrings.xml><?xml version="1.0" encoding="utf-8"?>
<sst xmlns="http://schemas.openxmlformats.org/spreadsheetml/2006/main" count="35" uniqueCount="31">
  <si>
    <t xml:space="preserve"> </t>
  </si>
  <si>
    <t>Cash Flow Analysis</t>
  </si>
  <si>
    <t>Month</t>
  </si>
  <si>
    <t>Gross Requisition</t>
  </si>
  <si>
    <t>Cumulative Gross Billed</t>
  </si>
  <si>
    <t>Monthly Retainage Held</t>
  </si>
  <si>
    <t>Cumulative Retainage Held</t>
  </si>
  <si>
    <t xml:space="preserve">Retainage Released </t>
  </si>
  <si>
    <t>Payment Amount (Cash)</t>
  </si>
  <si>
    <t>Cumlative Payment (Cash)</t>
  </si>
  <si>
    <t>Cash Flow Analysis--Monthly Detail</t>
  </si>
  <si>
    <t>Sched Ref</t>
  </si>
  <si>
    <t>Current Schedule of Values</t>
  </si>
  <si>
    <t>Sum</t>
  </si>
  <si>
    <t>Variance</t>
  </si>
  <si>
    <t>G0100</t>
  </si>
  <si>
    <t>Contractor Default Insurance</t>
  </si>
  <si>
    <t>G1000</t>
  </si>
  <si>
    <t>General Conditions</t>
  </si>
  <si>
    <t>G1500</t>
  </si>
  <si>
    <t>General Requirements</t>
  </si>
  <si>
    <t>G1700</t>
  </si>
  <si>
    <t>Insurance</t>
  </si>
  <si>
    <t>GRAND TOTAL</t>
  </si>
  <si>
    <t>Manpower Projections</t>
  </si>
  <si>
    <t xml:space="preserve">    High Productivity - $38,000 ave/man</t>
  </si>
  <si>
    <t xml:space="preserve">    Med Productivity - $28,000 ave/man</t>
  </si>
  <si>
    <t>Actual Manpower average per month</t>
  </si>
  <si>
    <t>PROJECT NAME</t>
  </si>
  <si>
    <t>Projected Cash Flow</t>
  </si>
  <si>
    <t>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</si>
</sst>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/>
    <xf numFmtId="38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6" xfId="0" applyBorder="1"/>
    <xf numFmtId="38" fontId="0" fillId="0" borderId="6" xfId="0" applyNumberFormat="1" applyBorder="1" applyAlignment="1">
      <alignment horizontal="right"/>
    </xf>
    <xf numFmtId="38" fontId="0" fillId="0" borderId="7" xfId="0" applyNumberFormat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0" fontId="5" fillId="2" borderId="0" xfId="0" applyNumberFormat="1" applyFont="1" applyFill="1" applyAlignment="1">
      <alignment wrapText="1"/>
    </xf>
    <xf numFmtId="40" fontId="1" fillId="0" borderId="0" xfId="0" applyNumberFormat="1" applyFont="1"/>
    <xf numFmtId="38" fontId="1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38" fontId="1" fillId="0" borderId="0" xfId="0" applyNumberFormat="1" applyFont="1"/>
    <xf numFmtId="38" fontId="1" fillId="2" borderId="0" xfId="0" applyNumberFormat="1" applyFont="1" applyFill="1"/>
    <xf numFmtId="38" fontId="5" fillId="0" borderId="0" xfId="0" applyNumberFormat="1" applyFont="1"/>
    <xf numFmtId="38" fontId="1" fillId="0" borderId="0" xfId="0" applyNumberFormat="1" applyFont="1" applyAlignment="1">
      <alignment horizontal="right"/>
    </xf>
    <xf numFmtId="164" fontId="0" fillId="0" borderId="5" xfId="0" applyNumberFormat="1" applyBorder="1" applyAlignment="1">
      <alignment horizontal="center"/>
    </xf>
    <xf numFmtId="40" fontId="1" fillId="0" borderId="9" xfId="0" applyNumberFormat="1" applyFont="1" applyBorder="1"/>
    <xf numFmtId="38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0" fontId="1" fillId="0" borderId="13" xfId="0" applyNumberFormat="1" applyFont="1" applyBorder="1"/>
    <xf numFmtId="38" fontId="1" fillId="0" borderId="14" xfId="0" applyNumberFormat="1" applyFont="1" applyBorder="1"/>
    <xf numFmtId="0" fontId="5" fillId="3" borderId="8" xfId="0" applyFont="1" applyFill="1" applyBorder="1" applyAlignment="1">
      <alignment horizontal="center"/>
    </xf>
    <xf numFmtId="0" fontId="0" fillId="4" borderId="0" xfId="0" applyFill="1"/>
    <xf numFmtId="38" fontId="1" fillId="4" borderId="0" xfId="0" applyNumberFormat="1" applyFont="1" applyFill="1"/>
    <xf numFmtId="0" fontId="1" fillId="4" borderId="0" xfId="0" applyFont="1" applyFill="1"/>
    <xf numFmtId="40" fontId="1" fillId="4" borderId="0" xfId="0" applyNumberFormat="1" applyFont="1" applyFill="1"/>
    <xf numFmtId="164" fontId="5" fillId="2" borderId="1" xfId="0" applyNumberFormat="1" applyFont="1" applyFill="1" applyBorder="1" applyAlignment="1">
      <alignment horizontal="center"/>
    </xf>
    <xf numFmtId="38" fontId="5" fillId="0" borderId="15" xfId="0" applyNumberFormat="1" applyFont="1" applyBorder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38" fontId="1" fillId="3" borderId="1" xfId="0" applyNumberFormat="1" applyFont="1" applyFill="1" applyBorder="1"/>
    <xf numFmtId="0" fontId="0" fillId="0" borderId="0" xfId="0" applyAlignment="1">
      <alignment horizontal="left"/>
    </xf>
    <xf numFmtId="44" fontId="0" fillId="0" borderId="0" xfId="1" applyFont="1"/>
    <xf numFmtId="38" fontId="1" fillId="4" borderId="1" xfId="0" applyNumberFormat="1" applyFont="1" applyFill="1" applyBorder="1"/>
    <xf numFmtId="38" fontId="8" fillId="0" borderId="1" xfId="0" applyNumberFormat="1" applyFont="1" applyBorder="1"/>
    <xf numFmtId="38" fontId="8" fillId="5" borderId="1" xfId="0" applyNumberFormat="1" applyFont="1" applyFill="1" applyBorder="1"/>
    <xf numFmtId="38" fontId="8" fillId="4" borderId="1" xfId="0" applyNumberFormat="1" applyFont="1" applyFill="1" applyBorder="1"/>
    <xf numFmtId="38" fontId="5" fillId="4" borderId="15" xfId="0" applyNumberFormat="1" applyFont="1" applyFill="1" applyBorder="1"/>
    <xf numFmtId="38" fontId="1" fillId="4" borderId="10" xfId="0" applyNumberFormat="1" applyFont="1" applyFill="1" applyBorder="1"/>
    <xf numFmtId="38" fontId="1" fillId="4" borderId="14" xfId="0" applyNumberFormat="1" applyFont="1" applyFill="1" applyBorder="1"/>
    <xf numFmtId="40" fontId="8" fillId="5" borderId="0" xfId="0" applyNumberFormat="1" applyFont="1" applyFill="1"/>
    <xf numFmtId="38" fontId="8" fillId="5" borderId="0" xfId="0" applyNumberFormat="1" applyFont="1" applyFill="1"/>
    <xf numFmtId="38" fontId="6" fillId="5" borderId="0" xfId="0" applyNumberFormat="1" applyFont="1" applyFill="1"/>
    <xf numFmtId="38" fontId="1" fillId="3" borderId="0" xfId="0" applyNumberFormat="1" applyFont="1" applyFill="1"/>
    <xf numFmtId="38" fontId="8" fillId="3" borderId="1" xfId="0" applyNumberFormat="1" applyFont="1" applyFill="1" applyBorder="1"/>
    <xf numFmtId="38" fontId="1" fillId="3" borderId="10" xfId="0" applyNumberFormat="1" applyFont="1" applyFill="1" applyBorder="1"/>
    <xf numFmtId="38" fontId="1" fillId="3" borderId="14" xfId="0" applyNumberFormat="1" applyFont="1" applyFill="1" applyBorder="1"/>
    <xf numFmtId="38" fontId="8" fillId="0" borderId="0" xfId="0" applyNumberFormat="1" applyFont="1"/>
    <xf numFmtId="38" fontId="5" fillId="3" borderId="15" xfId="0" applyNumberFormat="1" applyFont="1" applyFill="1" applyBorder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Monthly Cash FLow</c:v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numRef>
              <c:f>RECAP!$B$9:$B$45</c:f>
              <c:numCache>
                <c:formatCode>[$-409]mmm\-yy;@</c:formatCode>
                <c:ptCount val="37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  <c:pt idx="12">
                  <c:v>45572</c:v>
                </c:pt>
                <c:pt idx="13">
                  <c:v>45603</c:v>
                </c:pt>
                <c:pt idx="14">
                  <c:v>45634</c:v>
                </c:pt>
                <c:pt idx="15">
                  <c:v>45665</c:v>
                </c:pt>
                <c:pt idx="16">
                  <c:v>45696</c:v>
                </c:pt>
                <c:pt idx="17">
                  <c:v>45727</c:v>
                </c:pt>
                <c:pt idx="18">
                  <c:v>45758</c:v>
                </c:pt>
                <c:pt idx="19">
                  <c:v>45789</c:v>
                </c:pt>
                <c:pt idx="20">
                  <c:v>45820</c:v>
                </c:pt>
                <c:pt idx="21">
                  <c:v>45851</c:v>
                </c:pt>
                <c:pt idx="22">
                  <c:v>45856</c:v>
                </c:pt>
                <c:pt idx="23">
                  <c:v>45887</c:v>
                </c:pt>
                <c:pt idx="24">
                  <c:v>45918</c:v>
                </c:pt>
                <c:pt idx="25">
                  <c:v>45949</c:v>
                </c:pt>
                <c:pt idx="26">
                  <c:v>45980</c:v>
                </c:pt>
                <c:pt idx="27">
                  <c:v>46011</c:v>
                </c:pt>
                <c:pt idx="28">
                  <c:v>46042</c:v>
                </c:pt>
                <c:pt idx="29">
                  <c:v>46073</c:v>
                </c:pt>
                <c:pt idx="30">
                  <c:v>46104</c:v>
                </c:pt>
                <c:pt idx="31">
                  <c:v>46135</c:v>
                </c:pt>
                <c:pt idx="32">
                  <c:v>46166</c:v>
                </c:pt>
                <c:pt idx="33">
                  <c:v>46197</c:v>
                </c:pt>
                <c:pt idx="34">
                  <c:v>46228</c:v>
                </c:pt>
                <c:pt idx="35">
                  <c:v>46259</c:v>
                </c:pt>
                <c:pt idx="36">
                  <c:v>46290</c:v>
                </c:pt>
              </c:numCache>
            </c:numRef>
          </c:cat>
          <c:val>
            <c:numRef>
              <c:f>RECAP!$D$9:$D$45</c:f>
              <c:numCache>
                <c:formatCode>#,##0_);[Red]\(#,##0\)</c:formatCode>
                <c:ptCount val="37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D-40FC-95BE-DCA5AC679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91648"/>
        <c:axId val="93293184"/>
      </c:barChart>
      <c:lineChart>
        <c:grouping val="standard"/>
        <c:varyColors val="0"/>
        <c:ser>
          <c:idx val="0"/>
          <c:order val="0"/>
          <c:tx>
            <c:v>Cummulative Cash Flow</c:v>
          </c:tx>
          <c:spPr>
            <a:ln w="635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RECAP!$B$9:$B$45</c:f>
              <c:numCache>
                <c:formatCode>[$-409]mmm\-yy;@</c:formatCode>
                <c:ptCount val="37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  <c:pt idx="12">
                  <c:v>45572</c:v>
                </c:pt>
                <c:pt idx="13">
                  <c:v>45603</c:v>
                </c:pt>
                <c:pt idx="14">
                  <c:v>45634</c:v>
                </c:pt>
                <c:pt idx="15">
                  <c:v>45665</c:v>
                </c:pt>
                <c:pt idx="16">
                  <c:v>45696</c:v>
                </c:pt>
                <c:pt idx="17">
                  <c:v>45727</c:v>
                </c:pt>
                <c:pt idx="18">
                  <c:v>45758</c:v>
                </c:pt>
                <c:pt idx="19">
                  <c:v>45789</c:v>
                </c:pt>
                <c:pt idx="20">
                  <c:v>45820</c:v>
                </c:pt>
                <c:pt idx="21">
                  <c:v>45851</c:v>
                </c:pt>
                <c:pt idx="22">
                  <c:v>45856</c:v>
                </c:pt>
                <c:pt idx="23">
                  <c:v>45887</c:v>
                </c:pt>
                <c:pt idx="24">
                  <c:v>45918</c:v>
                </c:pt>
                <c:pt idx="25">
                  <c:v>45949</c:v>
                </c:pt>
                <c:pt idx="26">
                  <c:v>45980</c:v>
                </c:pt>
                <c:pt idx="27">
                  <c:v>46011</c:v>
                </c:pt>
                <c:pt idx="28">
                  <c:v>46042</c:v>
                </c:pt>
                <c:pt idx="29">
                  <c:v>46073</c:v>
                </c:pt>
                <c:pt idx="30">
                  <c:v>46104</c:v>
                </c:pt>
                <c:pt idx="31">
                  <c:v>46135</c:v>
                </c:pt>
                <c:pt idx="32">
                  <c:v>46166</c:v>
                </c:pt>
                <c:pt idx="33">
                  <c:v>46197</c:v>
                </c:pt>
                <c:pt idx="34">
                  <c:v>46228</c:v>
                </c:pt>
                <c:pt idx="35">
                  <c:v>46259</c:v>
                </c:pt>
                <c:pt idx="36">
                  <c:v>46290</c:v>
                </c:pt>
              </c:numCache>
            </c:numRef>
          </c:cat>
          <c:val>
            <c:numRef>
              <c:f>RECAP!$E$9:$E$45</c:f>
              <c:numCache>
                <c:formatCode>#,##0_);[Red]\(#,##0\)</c:formatCode>
                <c:ptCount val="37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  <c:pt idx="10">
                  <c:v>1100000</c:v>
                </c:pt>
                <c:pt idx="11">
                  <c:v>1200000</c:v>
                </c:pt>
                <c:pt idx="12">
                  <c:v>1300000</c:v>
                </c:pt>
                <c:pt idx="13">
                  <c:v>1400000</c:v>
                </c:pt>
                <c:pt idx="14">
                  <c:v>1500000</c:v>
                </c:pt>
                <c:pt idx="15">
                  <c:v>1600000</c:v>
                </c:pt>
                <c:pt idx="16">
                  <c:v>1700000</c:v>
                </c:pt>
                <c:pt idx="17">
                  <c:v>1800000</c:v>
                </c:pt>
                <c:pt idx="18">
                  <c:v>1900000</c:v>
                </c:pt>
                <c:pt idx="19">
                  <c:v>2000000</c:v>
                </c:pt>
                <c:pt idx="20">
                  <c:v>2000000</c:v>
                </c:pt>
                <c:pt idx="21">
                  <c:v>2000000</c:v>
                </c:pt>
                <c:pt idx="22">
                  <c:v>2000000</c:v>
                </c:pt>
                <c:pt idx="23">
                  <c:v>2000000</c:v>
                </c:pt>
                <c:pt idx="24">
                  <c:v>2000000</c:v>
                </c:pt>
                <c:pt idx="25">
                  <c:v>2000000</c:v>
                </c:pt>
                <c:pt idx="26">
                  <c:v>2000000</c:v>
                </c:pt>
                <c:pt idx="27">
                  <c:v>2000000</c:v>
                </c:pt>
                <c:pt idx="28">
                  <c:v>2000000</c:v>
                </c:pt>
                <c:pt idx="29">
                  <c:v>2000000</c:v>
                </c:pt>
                <c:pt idx="30">
                  <c:v>2000000</c:v>
                </c:pt>
                <c:pt idx="31">
                  <c:v>2000000</c:v>
                </c:pt>
                <c:pt idx="32">
                  <c:v>2000000</c:v>
                </c:pt>
                <c:pt idx="33">
                  <c:v>2000000</c:v>
                </c:pt>
                <c:pt idx="34">
                  <c:v>2000000</c:v>
                </c:pt>
                <c:pt idx="35">
                  <c:v>2000000</c:v>
                </c:pt>
                <c:pt idx="36">
                  <c:v>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D-40FC-95BE-DCA5AC679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04704"/>
        <c:axId val="93303168"/>
      </c:lineChart>
      <c:dateAx>
        <c:axId val="93291648"/>
        <c:scaling>
          <c:orientation val="minMax"/>
        </c:scaling>
        <c:delete val="0"/>
        <c:axPos val="b"/>
        <c:majorGridlines/>
        <c:numFmt formatCode="[$-409]mmm\-yy;@" sourceLinked="1"/>
        <c:majorTickMark val="none"/>
        <c:minorTickMark val="none"/>
        <c:tickLblPos val="nextTo"/>
        <c:crossAx val="93293184"/>
        <c:crosses val="autoZero"/>
        <c:auto val="1"/>
        <c:lblOffset val="100"/>
        <c:baseTimeUnit val="months"/>
      </c:dateAx>
      <c:valAx>
        <c:axId val="93293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93291648"/>
        <c:crosses val="autoZero"/>
        <c:crossBetween val="between"/>
      </c:valAx>
      <c:valAx>
        <c:axId val="9330316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3304704"/>
        <c:crosses val="max"/>
        <c:crossBetween val="between"/>
      </c:valAx>
      <c:dateAx>
        <c:axId val="9330470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93303168"/>
        <c:crosses val="autoZero"/>
        <c:auto val="1"/>
        <c:lblOffset val="100"/>
        <c:baseTimeUnit val="months"/>
      </c:dateAx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>
      <c:oddHeader>&amp;C&amp;"-,Bold"&amp;14Fitchburg State University
Hammond Hall Addition and Renovations
</c:oddHeader>
    </c:headerFooter>
    <c:pageMargins b="0.75000000000000189" l="0.70000000000000062" r="0.70000000000000062" t="0.75000000000000189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19050</xdr:rowOff>
    </xdr:from>
    <xdr:to>
      <xdr:col>9</xdr:col>
      <xdr:colOff>714375</xdr:colOff>
      <xdr:row>6</xdr:row>
      <xdr:rowOff>71150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4D758B-92B0-4CFC-9D68-4CC6C0B4F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19050"/>
          <a:ext cx="1209675" cy="119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145596</xdr:colOff>
      <xdr:row>6</xdr:row>
      <xdr:rowOff>180975</xdr:rowOff>
    </xdr:from>
    <xdr:to>
      <xdr:col>24</xdr:col>
      <xdr:colOff>498021</xdr:colOff>
      <xdr:row>44</xdr:row>
      <xdr:rowOff>84364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440532</xdr:colOff>
      <xdr:row>0</xdr:row>
      <xdr:rowOff>0</xdr:rowOff>
    </xdr:from>
    <xdr:to>
      <xdr:col>23</xdr:col>
      <xdr:colOff>52999</xdr:colOff>
      <xdr:row>6</xdr:row>
      <xdr:rowOff>130969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807A30-54D2-4922-9B84-968857521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4907" y="0"/>
          <a:ext cx="1434123" cy="1416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5"/>
  <sheetViews>
    <sheetView tabSelected="1" workbookViewId="0">
      <selection activeCell="H43" sqref="H43"/>
    </sheetView>
  </sheetViews>
  <sheetFormatPr defaultRowHeight="14.5" x14ac:dyDescent="0.35"/>
  <cols>
    <col min="1" max="1" width="4.54296875" customWidth="1"/>
    <col min="2" max="2" width="13.54296875" bestFit="1" customWidth="1"/>
    <col min="3" max="3" width="1.81640625" customWidth="1"/>
    <col min="4" max="4" width="16.453125" style="1" customWidth="1"/>
    <col min="5" max="5" width="14" style="1" customWidth="1"/>
    <col min="6" max="6" width="12.54296875" style="1" customWidth="1"/>
    <col min="7" max="7" width="11.453125" style="1" customWidth="1"/>
    <col min="8" max="8" width="11.1796875" style="1" customWidth="1"/>
    <col min="9" max="9" width="14.453125" style="1" customWidth="1"/>
    <col min="10" max="10" width="15.1796875" style="1" customWidth="1"/>
  </cols>
  <sheetData>
    <row r="2" spans="1:14" x14ac:dyDescent="0.35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2"/>
      <c r="L2" s="2"/>
      <c r="M2" s="2"/>
      <c r="N2" s="2"/>
    </row>
    <row r="3" spans="1:14" x14ac:dyDescent="0.3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2" t="s">
        <v>0</v>
      </c>
      <c r="L3" s="2"/>
      <c r="M3" s="2"/>
      <c r="N3" s="2"/>
    </row>
    <row r="4" spans="1:14" x14ac:dyDescent="0.35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</row>
    <row r="5" spans="1:14" x14ac:dyDescent="0.35">
      <c r="A5" s="62">
        <v>45062</v>
      </c>
      <c r="B5" s="62"/>
      <c r="C5" s="62"/>
      <c r="D5" s="62"/>
      <c r="E5" s="62"/>
      <c r="F5" s="62"/>
      <c r="G5" s="62"/>
      <c r="H5" s="62"/>
      <c r="I5" s="62"/>
      <c r="J5" s="62"/>
    </row>
    <row r="6" spans="1:14" x14ac:dyDescent="0.35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4" ht="15" thickBot="1" x14ac:dyDescent="0.4"/>
    <row r="8" spans="1:14" ht="44" thickTop="1" x14ac:dyDescent="0.35">
      <c r="B8" s="5" t="s">
        <v>2</v>
      </c>
      <c r="C8" s="6"/>
      <c r="D8" s="7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9" t="s">
        <v>9</v>
      </c>
    </row>
    <row r="9" spans="1:14" x14ac:dyDescent="0.35">
      <c r="B9" s="24">
        <f>DETAIL!E5</f>
        <v>45200</v>
      </c>
      <c r="C9" s="10"/>
      <c r="D9" s="11">
        <f>DETAIL!E13</f>
        <v>100000</v>
      </c>
      <c r="E9" s="11">
        <f>D9</f>
        <v>100000</v>
      </c>
      <c r="F9" s="11">
        <f>0.05*D9</f>
        <v>5000</v>
      </c>
      <c r="G9" s="11">
        <f>F9</f>
        <v>5000</v>
      </c>
      <c r="H9" s="11"/>
      <c r="I9" s="11">
        <v>0</v>
      </c>
      <c r="J9" s="12">
        <v>0</v>
      </c>
      <c r="K9" s="4"/>
      <c r="L9" s="4"/>
    </row>
    <row r="10" spans="1:14" x14ac:dyDescent="0.35">
      <c r="B10" s="24">
        <f>DETAIL!F5</f>
        <v>45231</v>
      </c>
      <c r="C10" s="10"/>
      <c r="D10" s="11">
        <f>DETAIL!F13</f>
        <v>100000</v>
      </c>
      <c r="E10" s="11">
        <f>E9+D10</f>
        <v>200000</v>
      </c>
      <c r="F10" s="11">
        <f t="shared" ref="F10" si="0">0.05*D10</f>
        <v>5000</v>
      </c>
      <c r="G10" s="11">
        <f>G9+F10+H10</f>
        <v>10000</v>
      </c>
      <c r="H10" s="11"/>
      <c r="I10" s="11">
        <f>D9-F9-H9</f>
        <v>95000</v>
      </c>
      <c r="J10" s="12">
        <f>I10+J9</f>
        <v>95000</v>
      </c>
      <c r="K10" s="4"/>
      <c r="L10" s="4"/>
    </row>
    <row r="11" spans="1:14" x14ac:dyDescent="0.35">
      <c r="B11" s="24">
        <f>DETAIL!G5</f>
        <v>45262</v>
      </c>
      <c r="C11" s="10"/>
      <c r="D11" s="11">
        <f>DETAIL!G13</f>
        <v>100000</v>
      </c>
      <c r="E11" s="11">
        <f t="shared" ref="E11:E45" si="1">E10+D11</f>
        <v>300000</v>
      </c>
      <c r="F11" s="11">
        <f t="shared" ref="F11:F45" si="2">0.05*D11</f>
        <v>5000</v>
      </c>
      <c r="G11" s="11">
        <f t="shared" ref="G11:G45" si="3">G10+F11+H11</f>
        <v>15000</v>
      </c>
      <c r="H11" s="11"/>
      <c r="I11" s="11">
        <f t="shared" ref="I11:I45" si="4">D10-F10-H10</f>
        <v>95000</v>
      </c>
      <c r="J11" s="12">
        <f t="shared" ref="J11:J45" si="5">I11+J10</f>
        <v>190000</v>
      </c>
      <c r="K11" s="4"/>
      <c r="L11" s="4"/>
    </row>
    <row r="12" spans="1:14" x14ac:dyDescent="0.35">
      <c r="B12" s="24">
        <f>DETAIL!H5</f>
        <v>45293</v>
      </c>
      <c r="C12" s="10"/>
      <c r="D12" s="11">
        <f>DETAIL!H13</f>
        <v>100000</v>
      </c>
      <c r="E12" s="11">
        <f t="shared" si="1"/>
        <v>400000</v>
      </c>
      <c r="F12" s="11">
        <f t="shared" si="2"/>
        <v>5000</v>
      </c>
      <c r="G12" s="11">
        <f t="shared" si="3"/>
        <v>20000</v>
      </c>
      <c r="H12" s="11"/>
      <c r="I12" s="11">
        <f t="shared" si="4"/>
        <v>95000</v>
      </c>
      <c r="J12" s="12">
        <f t="shared" si="5"/>
        <v>285000</v>
      </c>
      <c r="K12" s="4"/>
      <c r="L12" s="4"/>
    </row>
    <row r="13" spans="1:14" x14ac:dyDescent="0.35">
      <c r="B13" s="24">
        <f>DETAIL!I5</f>
        <v>45324</v>
      </c>
      <c r="C13" s="10"/>
      <c r="D13" s="11">
        <f>DETAIL!I13</f>
        <v>100000</v>
      </c>
      <c r="E13" s="11">
        <f t="shared" si="1"/>
        <v>500000</v>
      </c>
      <c r="F13" s="11">
        <f t="shared" si="2"/>
        <v>5000</v>
      </c>
      <c r="G13" s="11">
        <f t="shared" si="3"/>
        <v>25000</v>
      </c>
      <c r="H13" s="11"/>
      <c r="I13" s="11">
        <f t="shared" si="4"/>
        <v>95000</v>
      </c>
      <c r="J13" s="12">
        <f t="shared" si="5"/>
        <v>380000</v>
      </c>
      <c r="K13" s="4"/>
      <c r="L13" s="4"/>
    </row>
    <row r="14" spans="1:14" x14ac:dyDescent="0.35">
      <c r="B14" s="24">
        <f>DETAIL!J5</f>
        <v>45355</v>
      </c>
      <c r="C14" s="10"/>
      <c r="D14" s="11">
        <f>DETAIL!J13</f>
        <v>100000</v>
      </c>
      <c r="E14" s="11">
        <f t="shared" si="1"/>
        <v>600000</v>
      </c>
      <c r="F14" s="11">
        <f t="shared" si="2"/>
        <v>5000</v>
      </c>
      <c r="G14" s="11">
        <f t="shared" si="3"/>
        <v>30000</v>
      </c>
      <c r="H14" s="11"/>
      <c r="I14" s="11">
        <f t="shared" si="4"/>
        <v>95000</v>
      </c>
      <c r="J14" s="12">
        <f t="shared" si="5"/>
        <v>475000</v>
      </c>
      <c r="K14" s="4"/>
      <c r="L14" s="4"/>
    </row>
    <row r="15" spans="1:14" x14ac:dyDescent="0.35">
      <c r="B15" s="24">
        <f>DETAIL!K5</f>
        <v>45386</v>
      </c>
      <c r="C15" s="10"/>
      <c r="D15" s="11">
        <f>DETAIL!K13</f>
        <v>100000</v>
      </c>
      <c r="E15" s="11">
        <f t="shared" si="1"/>
        <v>700000</v>
      </c>
      <c r="F15" s="11">
        <f t="shared" si="2"/>
        <v>5000</v>
      </c>
      <c r="G15" s="11">
        <f t="shared" si="3"/>
        <v>35000</v>
      </c>
      <c r="H15" s="11"/>
      <c r="I15" s="11">
        <f t="shared" si="4"/>
        <v>95000</v>
      </c>
      <c r="J15" s="12">
        <f t="shared" si="5"/>
        <v>570000</v>
      </c>
      <c r="K15" s="4"/>
      <c r="L15" s="4"/>
    </row>
    <row r="16" spans="1:14" x14ac:dyDescent="0.35">
      <c r="B16" s="24">
        <f>DETAIL!L5</f>
        <v>45417</v>
      </c>
      <c r="C16" s="10"/>
      <c r="D16" s="11">
        <f>DETAIL!L13</f>
        <v>100000</v>
      </c>
      <c r="E16" s="11">
        <f t="shared" si="1"/>
        <v>800000</v>
      </c>
      <c r="F16" s="11">
        <f t="shared" si="2"/>
        <v>5000</v>
      </c>
      <c r="G16" s="11">
        <f t="shared" si="3"/>
        <v>40000</v>
      </c>
      <c r="H16" s="11"/>
      <c r="I16" s="11">
        <f t="shared" si="4"/>
        <v>95000</v>
      </c>
      <c r="J16" s="12">
        <f t="shared" si="5"/>
        <v>665000</v>
      </c>
      <c r="K16" s="4"/>
      <c r="L16" s="4"/>
    </row>
    <row r="17" spans="2:12" x14ac:dyDescent="0.35">
      <c r="B17" s="24">
        <f>DETAIL!M5</f>
        <v>45448</v>
      </c>
      <c r="C17" s="10"/>
      <c r="D17" s="11">
        <f>DETAIL!M13</f>
        <v>100000</v>
      </c>
      <c r="E17" s="11">
        <f t="shared" si="1"/>
        <v>900000</v>
      </c>
      <c r="F17" s="11">
        <f t="shared" si="2"/>
        <v>5000</v>
      </c>
      <c r="G17" s="11">
        <f t="shared" si="3"/>
        <v>45000</v>
      </c>
      <c r="H17" s="11"/>
      <c r="I17" s="11">
        <f t="shared" si="4"/>
        <v>95000</v>
      </c>
      <c r="J17" s="12">
        <f t="shared" si="5"/>
        <v>760000</v>
      </c>
      <c r="K17" s="4"/>
      <c r="L17" s="4"/>
    </row>
    <row r="18" spans="2:12" x14ac:dyDescent="0.35">
      <c r="B18" s="24">
        <f>DETAIL!N5</f>
        <v>45479</v>
      </c>
      <c r="C18" s="10"/>
      <c r="D18" s="11">
        <f>DETAIL!N13</f>
        <v>100000</v>
      </c>
      <c r="E18" s="11">
        <f t="shared" si="1"/>
        <v>1000000</v>
      </c>
      <c r="F18" s="11">
        <f t="shared" si="2"/>
        <v>5000</v>
      </c>
      <c r="G18" s="11">
        <f t="shared" si="3"/>
        <v>50000</v>
      </c>
      <c r="H18" s="11"/>
      <c r="I18" s="11">
        <f t="shared" si="4"/>
        <v>95000</v>
      </c>
      <c r="J18" s="12">
        <f t="shared" si="5"/>
        <v>855000</v>
      </c>
      <c r="K18" s="4"/>
      <c r="L18" s="4"/>
    </row>
    <row r="19" spans="2:12" x14ac:dyDescent="0.35">
      <c r="B19" s="24">
        <f>DETAIL!O5</f>
        <v>45510</v>
      </c>
      <c r="C19" s="10"/>
      <c r="D19" s="11">
        <f>DETAIL!O13</f>
        <v>100000</v>
      </c>
      <c r="E19" s="11">
        <f t="shared" si="1"/>
        <v>1100000</v>
      </c>
      <c r="F19" s="11">
        <f t="shared" si="2"/>
        <v>5000</v>
      </c>
      <c r="G19" s="11">
        <f t="shared" si="3"/>
        <v>55000</v>
      </c>
      <c r="H19" s="11"/>
      <c r="I19" s="11">
        <f t="shared" si="4"/>
        <v>95000</v>
      </c>
      <c r="J19" s="12">
        <f t="shared" si="5"/>
        <v>950000</v>
      </c>
      <c r="K19" s="4"/>
      <c r="L19" s="4"/>
    </row>
    <row r="20" spans="2:12" x14ac:dyDescent="0.35">
      <c r="B20" s="24">
        <f>DETAIL!P5</f>
        <v>45541</v>
      </c>
      <c r="C20" s="10"/>
      <c r="D20" s="11">
        <f>DETAIL!P13</f>
        <v>100000</v>
      </c>
      <c r="E20" s="11">
        <f t="shared" si="1"/>
        <v>1200000</v>
      </c>
      <c r="F20" s="11">
        <f t="shared" si="2"/>
        <v>5000</v>
      </c>
      <c r="G20" s="11">
        <f t="shared" si="3"/>
        <v>60000</v>
      </c>
      <c r="H20" s="11"/>
      <c r="I20" s="11">
        <f t="shared" si="4"/>
        <v>95000</v>
      </c>
      <c r="J20" s="12">
        <f t="shared" si="5"/>
        <v>1045000</v>
      </c>
      <c r="K20" s="4"/>
      <c r="L20" s="4"/>
    </row>
    <row r="21" spans="2:12" x14ac:dyDescent="0.35">
      <c r="B21" s="24">
        <f>DETAIL!Q5</f>
        <v>45572</v>
      </c>
      <c r="C21" s="10"/>
      <c r="D21" s="11">
        <f>DETAIL!Q13</f>
        <v>100000</v>
      </c>
      <c r="E21" s="11">
        <f t="shared" si="1"/>
        <v>1300000</v>
      </c>
      <c r="F21" s="11">
        <f t="shared" si="2"/>
        <v>5000</v>
      </c>
      <c r="G21" s="11">
        <f t="shared" si="3"/>
        <v>65000</v>
      </c>
      <c r="H21" s="11"/>
      <c r="I21" s="11">
        <f t="shared" si="4"/>
        <v>95000</v>
      </c>
      <c r="J21" s="12">
        <f t="shared" si="5"/>
        <v>1140000</v>
      </c>
      <c r="K21" s="4"/>
      <c r="L21" s="4"/>
    </row>
    <row r="22" spans="2:12" x14ac:dyDescent="0.35">
      <c r="B22" s="24">
        <f>DETAIL!R5</f>
        <v>45603</v>
      </c>
      <c r="C22" s="10"/>
      <c r="D22" s="11">
        <f>DETAIL!R13</f>
        <v>100000</v>
      </c>
      <c r="E22" s="11">
        <f t="shared" si="1"/>
        <v>1400000</v>
      </c>
      <c r="F22" s="11">
        <f t="shared" si="2"/>
        <v>5000</v>
      </c>
      <c r="G22" s="11">
        <f t="shared" si="3"/>
        <v>70000</v>
      </c>
      <c r="H22" s="11"/>
      <c r="I22" s="11">
        <f t="shared" si="4"/>
        <v>95000</v>
      </c>
      <c r="J22" s="12">
        <f t="shared" si="5"/>
        <v>1235000</v>
      </c>
      <c r="K22" s="4"/>
      <c r="L22" s="4"/>
    </row>
    <row r="23" spans="2:12" x14ac:dyDescent="0.35">
      <c r="B23" s="24">
        <f>DETAIL!S5</f>
        <v>45634</v>
      </c>
      <c r="C23" s="10"/>
      <c r="D23" s="11">
        <f>DETAIL!S13</f>
        <v>100000</v>
      </c>
      <c r="E23" s="11">
        <f t="shared" si="1"/>
        <v>1500000</v>
      </c>
      <c r="F23" s="11">
        <f t="shared" si="2"/>
        <v>5000</v>
      </c>
      <c r="G23" s="11">
        <f t="shared" si="3"/>
        <v>75000</v>
      </c>
      <c r="H23" s="11"/>
      <c r="I23" s="11">
        <f t="shared" si="4"/>
        <v>95000</v>
      </c>
      <c r="J23" s="12">
        <f t="shared" si="5"/>
        <v>1330000</v>
      </c>
      <c r="K23" s="4"/>
      <c r="L23" s="4"/>
    </row>
    <row r="24" spans="2:12" x14ac:dyDescent="0.35">
      <c r="B24" s="41">
        <f>DETAIL!T5</f>
        <v>45665</v>
      </c>
      <c r="C24" s="10"/>
      <c r="D24" s="11">
        <f>DETAIL!T13</f>
        <v>100000</v>
      </c>
      <c r="E24" s="11">
        <f t="shared" si="1"/>
        <v>1600000</v>
      </c>
      <c r="F24" s="11">
        <f t="shared" si="2"/>
        <v>5000</v>
      </c>
      <c r="G24" s="11">
        <f t="shared" si="3"/>
        <v>80000</v>
      </c>
      <c r="H24" s="11"/>
      <c r="I24" s="11">
        <f t="shared" si="4"/>
        <v>95000</v>
      </c>
      <c r="J24" s="12">
        <f t="shared" si="5"/>
        <v>1425000</v>
      </c>
      <c r="K24" s="4"/>
      <c r="L24" s="4"/>
    </row>
    <row r="25" spans="2:12" x14ac:dyDescent="0.35">
      <c r="B25" s="24">
        <f>DETAIL!U5</f>
        <v>45696</v>
      </c>
      <c r="C25" s="10"/>
      <c r="D25" s="11">
        <f>DETAIL!U13</f>
        <v>100000</v>
      </c>
      <c r="E25" s="11">
        <f t="shared" si="1"/>
        <v>1700000</v>
      </c>
      <c r="F25" s="11">
        <f t="shared" si="2"/>
        <v>5000</v>
      </c>
      <c r="G25" s="11">
        <f t="shared" si="3"/>
        <v>85000</v>
      </c>
      <c r="H25" s="11"/>
      <c r="I25" s="11">
        <f t="shared" si="4"/>
        <v>95000</v>
      </c>
      <c r="J25" s="12">
        <f t="shared" si="5"/>
        <v>1520000</v>
      </c>
      <c r="K25" s="4"/>
      <c r="L25" s="4"/>
    </row>
    <row r="26" spans="2:12" x14ac:dyDescent="0.35">
      <c r="B26" s="24">
        <f>DETAIL!V5</f>
        <v>45727</v>
      </c>
      <c r="C26" s="10"/>
      <c r="D26" s="11">
        <f>DETAIL!V13</f>
        <v>100000</v>
      </c>
      <c r="E26" s="11">
        <f t="shared" si="1"/>
        <v>1800000</v>
      </c>
      <c r="F26" s="11">
        <f t="shared" si="2"/>
        <v>5000</v>
      </c>
      <c r="G26" s="11">
        <f t="shared" si="3"/>
        <v>90000</v>
      </c>
      <c r="H26" s="11"/>
      <c r="I26" s="11">
        <f t="shared" si="4"/>
        <v>95000</v>
      </c>
      <c r="J26" s="12">
        <f t="shared" si="5"/>
        <v>1615000</v>
      </c>
      <c r="K26" s="4"/>
      <c r="L26" s="4"/>
    </row>
    <row r="27" spans="2:12" x14ac:dyDescent="0.35">
      <c r="B27" s="24">
        <f>DETAIL!W5</f>
        <v>45758</v>
      </c>
      <c r="C27" s="10"/>
      <c r="D27" s="11">
        <f>DETAIL!W13</f>
        <v>100000</v>
      </c>
      <c r="E27" s="11">
        <f t="shared" si="1"/>
        <v>1900000</v>
      </c>
      <c r="F27" s="11">
        <f t="shared" si="2"/>
        <v>5000</v>
      </c>
      <c r="G27" s="11">
        <f t="shared" si="3"/>
        <v>95000</v>
      </c>
      <c r="H27" s="11"/>
      <c r="I27" s="11">
        <f t="shared" si="4"/>
        <v>95000</v>
      </c>
      <c r="J27" s="12">
        <f t="shared" si="5"/>
        <v>1710000</v>
      </c>
      <c r="K27" s="4"/>
      <c r="L27" s="4"/>
    </row>
    <row r="28" spans="2:12" x14ac:dyDescent="0.35">
      <c r="B28" s="24">
        <f>DETAIL!X5</f>
        <v>45789</v>
      </c>
      <c r="C28" s="10"/>
      <c r="D28" s="11">
        <f>DETAIL!X13</f>
        <v>100000</v>
      </c>
      <c r="E28" s="11">
        <f t="shared" si="1"/>
        <v>2000000</v>
      </c>
      <c r="F28" s="11">
        <f t="shared" si="2"/>
        <v>5000</v>
      </c>
      <c r="G28" s="11">
        <f t="shared" si="3"/>
        <v>0</v>
      </c>
      <c r="H28" s="11">
        <v>-100000</v>
      </c>
      <c r="I28" s="11">
        <f t="shared" si="4"/>
        <v>95000</v>
      </c>
      <c r="J28" s="12">
        <f t="shared" si="5"/>
        <v>1805000</v>
      </c>
      <c r="K28" s="4"/>
      <c r="L28" s="4"/>
    </row>
    <row r="29" spans="2:12" x14ac:dyDescent="0.35">
      <c r="B29" s="24">
        <f>DETAIL!Y5</f>
        <v>45820</v>
      </c>
      <c r="C29" s="10"/>
      <c r="D29" s="11">
        <f>DETAIL!Y13</f>
        <v>0</v>
      </c>
      <c r="E29" s="11">
        <f t="shared" si="1"/>
        <v>2000000</v>
      </c>
      <c r="F29" s="11">
        <f t="shared" si="2"/>
        <v>0</v>
      </c>
      <c r="G29" s="11">
        <f t="shared" si="3"/>
        <v>0</v>
      </c>
      <c r="H29" s="11"/>
      <c r="I29" s="11">
        <f t="shared" si="4"/>
        <v>195000</v>
      </c>
      <c r="J29" s="12">
        <f t="shared" si="5"/>
        <v>2000000</v>
      </c>
      <c r="K29" s="4"/>
      <c r="L29" s="4"/>
    </row>
    <row r="30" spans="2:12" x14ac:dyDescent="0.35">
      <c r="B30" s="24">
        <f>DETAIL!Z5</f>
        <v>45851</v>
      </c>
      <c r="C30" s="10"/>
      <c r="D30" s="11">
        <f>DETAIL!Z13</f>
        <v>0</v>
      </c>
      <c r="E30" s="11">
        <f t="shared" si="1"/>
        <v>2000000</v>
      </c>
      <c r="F30" s="11">
        <f t="shared" si="2"/>
        <v>0</v>
      </c>
      <c r="G30" s="11">
        <f t="shared" si="3"/>
        <v>0</v>
      </c>
      <c r="H30" s="11"/>
      <c r="I30" s="11">
        <f t="shared" si="4"/>
        <v>0</v>
      </c>
      <c r="J30" s="12">
        <f t="shared" si="5"/>
        <v>2000000</v>
      </c>
      <c r="K30" s="4"/>
      <c r="L30" s="4"/>
    </row>
    <row r="31" spans="2:12" x14ac:dyDescent="0.35">
      <c r="B31" s="24">
        <f>DETAIL!AA5</f>
        <v>45856</v>
      </c>
      <c r="C31" s="10"/>
      <c r="D31" s="11">
        <f>DETAIL!AA13</f>
        <v>0</v>
      </c>
      <c r="E31" s="11">
        <f t="shared" si="1"/>
        <v>2000000</v>
      </c>
      <c r="F31" s="11">
        <f t="shared" si="2"/>
        <v>0</v>
      </c>
      <c r="G31" s="11">
        <f t="shared" si="3"/>
        <v>0</v>
      </c>
      <c r="H31" s="11"/>
      <c r="I31" s="11">
        <f t="shared" si="4"/>
        <v>0</v>
      </c>
      <c r="J31" s="12">
        <f t="shared" si="5"/>
        <v>2000000</v>
      </c>
      <c r="K31" s="4"/>
      <c r="L31" s="4"/>
    </row>
    <row r="32" spans="2:12" x14ac:dyDescent="0.35">
      <c r="B32" s="24">
        <f>DETAIL!AB5</f>
        <v>45887</v>
      </c>
      <c r="C32" s="10"/>
      <c r="D32" s="11">
        <f>DETAIL!AB13</f>
        <v>0</v>
      </c>
      <c r="E32" s="11">
        <f t="shared" si="1"/>
        <v>2000000</v>
      </c>
      <c r="F32" s="11">
        <f t="shared" si="2"/>
        <v>0</v>
      </c>
      <c r="G32" s="11">
        <f t="shared" si="3"/>
        <v>0</v>
      </c>
      <c r="H32" s="11"/>
      <c r="I32" s="11">
        <f t="shared" si="4"/>
        <v>0</v>
      </c>
      <c r="J32" s="12">
        <f t="shared" si="5"/>
        <v>2000000</v>
      </c>
      <c r="K32" s="4"/>
      <c r="L32" s="4"/>
    </row>
    <row r="33" spans="2:13" x14ac:dyDescent="0.35">
      <c r="B33" s="24">
        <f>DETAIL!AC5</f>
        <v>45918</v>
      </c>
      <c r="C33" s="10"/>
      <c r="D33" s="11">
        <f>DETAIL!AC13</f>
        <v>0</v>
      </c>
      <c r="E33" s="11">
        <f t="shared" si="1"/>
        <v>2000000</v>
      </c>
      <c r="F33" s="11">
        <f t="shared" si="2"/>
        <v>0</v>
      </c>
      <c r="G33" s="11">
        <f t="shared" si="3"/>
        <v>0</v>
      </c>
      <c r="H33" s="11"/>
      <c r="I33" s="11">
        <f t="shared" si="4"/>
        <v>0</v>
      </c>
      <c r="J33" s="12">
        <f t="shared" si="5"/>
        <v>2000000</v>
      </c>
      <c r="K33" s="4"/>
      <c r="L33" s="4"/>
    </row>
    <row r="34" spans="2:13" x14ac:dyDescent="0.35">
      <c r="B34" s="24">
        <f>DETAIL!AD5</f>
        <v>45949</v>
      </c>
      <c r="C34" s="10"/>
      <c r="D34" s="11">
        <f>DETAIL!AD13</f>
        <v>0</v>
      </c>
      <c r="E34" s="11">
        <f t="shared" si="1"/>
        <v>2000000</v>
      </c>
      <c r="F34" s="11">
        <f t="shared" si="2"/>
        <v>0</v>
      </c>
      <c r="G34" s="11">
        <f t="shared" si="3"/>
        <v>0</v>
      </c>
      <c r="H34" s="11"/>
      <c r="I34" s="11">
        <f t="shared" si="4"/>
        <v>0</v>
      </c>
      <c r="J34" s="12">
        <f t="shared" si="5"/>
        <v>2000000</v>
      </c>
      <c r="K34" s="4"/>
      <c r="L34" s="4"/>
    </row>
    <row r="35" spans="2:13" x14ac:dyDescent="0.35">
      <c r="B35" s="24">
        <f>DETAIL!AE5</f>
        <v>45980</v>
      </c>
      <c r="C35" s="10"/>
      <c r="D35" s="11">
        <f>DETAIL!AE13</f>
        <v>0</v>
      </c>
      <c r="E35" s="11">
        <f t="shared" si="1"/>
        <v>2000000</v>
      </c>
      <c r="F35" s="11">
        <f t="shared" si="2"/>
        <v>0</v>
      </c>
      <c r="G35" s="11">
        <f t="shared" si="3"/>
        <v>0</v>
      </c>
      <c r="H35" s="11"/>
      <c r="I35" s="11">
        <f t="shared" si="4"/>
        <v>0</v>
      </c>
      <c r="J35" s="12">
        <f t="shared" si="5"/>
        <v>2000000</v>
      </c>
      <c r="K35" s="4"/>
      <c r="L35" s="4"/>
    </row>
    <row r="36" spans="2:13" x14ac:dyDescent="0.35">
      <c r="B36" s="24">
        <f>DETAIL!AF5</f>
        <v>46011</v>
      </c>
      <c r="C36" s="10"/>
      <c r="D36" s="11">
        <f>DETAIL!AF13</f>
        <v>0</v>
      </c>
      <c r="E36" s="11">
        <f t="shared" si="1"/>
        <v>2000000</v>
      </c>
      <c r="F36" s="11">
        <f t="shared" si="2"/>
        <v>0</v>
      </c>
      <c r="G36" s="11">
        <f t="shared" si="3"/>
        <v>0</v>
      </c>
      <c r="H36" s="11"/>
      <c r="I36" s="11">
        <f t="shared" si="4"/>
        <v>0</v>
      </c>
      <c r="J36" s="12">
        <f t="shared" si="5"/>
        <v>2000000</v>
      </c>
      <c r="K36" s="4"/>
      <c r="L36" s="4"/>
    </row>
    <row r="37" spans="2:13" x14ac:dyDescent="0.35">
      <c r="B37" s="24">
        <f>DETAIL!AG5</f>
        <v>46042</v>
      </c>
      <c r="C37" s="10"/>
      <c r="D37" s="11">
        <f>DETAIL!AG13</f>
        <v>0</v>
      </c>
      <c r="E37" s="11">
        <f t="shared" si="1"/>
        <v>2000000</v>
      </c>
      <c r="F37" s="11">
        <f t="shared" si="2"/>
        <v>0</v>
      </c>
      <c r="G37" s="11">
        <f t="shared" si="3"/>
        <v>0</v>
      </c>
      <c r="H37" s="11"/>
      <c r="I37" s="11">
        <f t="shared" si="4"/>
        <v>0</v>
      </c>
      <c r="J37" s="12">
        <f t="shared" si="5"/>
        <v>2000000</v>
      </c>
      <c r="K37" s="4"/>
      <c r="L37" s="4"/>
    </row>
    <row r="38" spans="2:13" x14ac:dyDescent="0.35">
      <c r="B38" s="24">
        <f>DETAIL!AH5</f>
        <v>46073</v>
      </c>
      <c r="C38" s="10"/>
      <c r="D38" s="11">
        <f>DETAIL!AH13</f>
        <v>0</v>
      </c>
      <c r="E38" s="11">
        <f t="shared" si="1"/>
        <v>2000000</v>
      </c>
      <c r="F38" s="11">
        <f t="shared" si="2"/>
        <v>0</v>
      </c>
      <c r="G38" s="11">
        <f t="shared" si="3"/>
        <v>0</v>
      </c>
      <c r="H38" s="11"/>
      <c r="I38" s="11">
        <f t="shared" si="4"/>
        <v>0</v>
      </c>
      <c r="J38" s="12">
        <f t="shared" si="5"/>
        <v>2000000</v>
      </c>
      <c r="K38" s="4"/>
      <c r="L38" s="4"/>
    </row>
    <row r="39" spans="2:13" x14ac:dyDescent="0.35">
      <c r="B39" s="24">
        <f>DETAIL!AI5</f>
        <v>46104</v>
      </c>
      <c r="C39" s="10"/>
      <c r="D39" s="11">
        <f>DETAIL!AI13</f>
        <v>0</v>
      </c>
      <c r="E39" s="11">
        <f t="shared" si="1"/>
        <v>2000000</v>
      </c>
      <c r="F39" s="11">
        <f t="shared" si="2"/>
        <v>0</v>
      </c>
      <c r="G39" s="11">
        <f t="shared" si="3"/>
        <v>0</v>
      </c>
      <c r="H39" s="11"/>
      <c r="I39" s="11">
        <f t="shared" si="4"/>
        <v>0</v>
      </c>
      <c r="J39" s="12">
        <f t="shared" si="5"/>
        <v>2000000</v>
      </c>
      <c r="K39" s="4"/>
      <c r="L39" s="4"/>
    </row>
    <row r="40" spans="2:13" x14ac:dyDescent="0.35">
      <c r="B40" s="24">
        <f>DETAIL!AJ5</f>
        <v>46135</v>
      </c>
      <c r="C40" s="10"/>
      <c r="D40" s="11">
        <f>DETAIL!AJ13</f>
        <v>0</v>
      </c>
      <c r="E40" s="11">
        <f t="shared" si="1"/>
        <v>2000000</v>
      </c>
      <c r="F40" s="11">
        <f t="shared" si="2"/>
        <v>0</v>
      </c>
      <c r="G40" s="11">
        <f t="shared" si="3"/>
        <v>0</v>
      </c>
      <c r="H40" s="11"/>
      <c r="I40" s="11">
        <f t="shared" si="4"/>
        <v>0</v>
      </c>
      <c r="J40" s="12">
        <f t="shared" si="5"/>
        <v>2000000</v>
      </c>
      <c r="K40" s="4"/>
      <c r="L40" s="4"/>
    </row>
    <row r="41" spans="2:13" x14ac:dyDescent="0.35">
      <c r="B41" s="24">
        <f>DETAIL!AK5</f>
        <v>46166</v>
      </c>
      <c r="C41" s="10"/>
      <c r="D41" s="11">
        <f>DETAIL!AK13</f>
        <v>0</v>
      </c>
      <c r="E41" s="11">
        <f t="shared" si="1"/>
        <v>2000000</v>
      </c>
      <c r="F41" s="11">
        <f t="shared" si="2"/>
        <v>0</v>
      </c>
      <c r="G41" s="11">
        <f t="shared" si="3"/>
        <v>0</v>
      </c>
      <c r="H41" s="11"/>
      <c r="I41" s="11">
        <f t="shared" si="4"/>
        <v>0</v>
      </c>
      <c r="J41" s="12">
        <f t="shared" si="5"/>
        <v>2000000</v>
      </c>
      <c r="K41" s="4"/>
      <c r="L41" s="4"/>
    </row>
    <row r="42" spans="2:13" x14ac:dyDescent="0.35">
      <c r="B42" s="24">
        <f>DETAIL!AL5</f>
        <v>46197</v>
      </c>
      <c r="C42" s="10"/>
      <c r="D42" s="11">
        <f>DETAIL!AL13</f>
        <v>0</v>
      </c>
      <c r="E42" s="11">
        <f t="shared" si="1"/>
        <v>2000000</v>
      </c>
      <c r="F42" s="11">
        <f t="shared" si="2"/>
        <v>0</v>
      </c>
      <c r="G42" s="11">
        <f t="shared" si="3"/>
        <v>0</v>
      </c>
      <c r="H42" s="11"/>
      <c r="I42" s="11">
        <f t="shared" si="4"/>
        <v>0</v>
      </c>
      <c r="J42" s="12">
        <f t="shared" si="5"/>
        <v>2000000</v>
      </c>
      <c r="K42" s="4"/>
      <c r="L42" s="4"/>
      <c r="M42">
        <f>104673/112250</f>
        <v>0.93249888641425394</v>
      </c>
    </row>
    <row r="43" spans="2:13" x14ac:dyDescent="0.35">
      <c r="B43" s="24">
        <f>DETAIL!AM5</f>
        <v>46228</v>
      </c>
      <c r="C43" s="10"/>
      <c r="D43" s="11">
        <f>DETAIL!AM13</f>
        <v>0</v>
      </c>
      <c r="E43" s="11">
        <f t="shared" si="1"/>
        <v>2000000</v>
      </c>
      <c r="F43" s="11">
        <f t="shared" si="2"/>
        <v>0</v>
      </c>
      <c r="G43" s="11">
        <f t="shared" si="3"/>
        <v>0</v>
      </c>
      <c r="H43" s="11"/>
      <c r="I43" s="11">
        <f t="shared" si="4"/>
        <v>0</v>
      </c>
      <c r="J43" s="12">
        <f t="shared" si="5"/>
        <v>2000000</v>
      </c>
      <c r="K43" s="4"/>
      <c r="L43" s="4"/>
    </row>
    <row r="44" spans="2:13" x14ac:dyDescent="0.35">
      <c r="B44" s="24">
        <f>DETAIL!AN5</f>
        <v>46259</v>
      </c>
      <c r="C44" s="10"/>
      <c r="D44" s="11">
        <f>DETAIL!AN13</f>
        <v>0</v>
      </c>
      <c r="E44" s="11">
        <f t="shared" si="1"/>
        <v>2000000</v>
      </c>
      <c r="F44" s="11">
        <f t="shared" si="2"/>
        <v>0</v>
      </c>
      <c r="G44" s="11">
        <f t="shared" si="3"/>
        <v>0</v>
      </c>
      <c r="H44" s="11"/>
      <c r="I44" s="11">
        <f t="shared" si="4"/>
        <v>0</v>
      </c>
      <c r="J44" s="12">
        <f t="shared" si="5"/>
        <v>2000000</v>
      </c>
      <c r="K44" s="4"/>
      <c r="L44" s="4"/>
    </row>
    <row r="45" spans="2:13" x14ac:dyDescent="0.35">
      <c r="B45" s="24">
        <f>DETAIL!AO5</f>
        <v>46290</v>
      </c>
      <c r="C45" s="10"/>
      <c r="D45" s="11">
        <f>DETAIL!AO13</f>
        <v>0</v>
      </c>
      <c r="E45" s="11">
        <f t="shared" si="1"/>
        <v>2000000</v>
      </c>
      <c r="F45" s="11">
        <f t="shared" si="2"/>
        <v>0</v>
      </c>
      <c r="G45" s="11">
        <f t="shared" si="3"/>
        <v>0</v>
      </c>
      <c r="H45" s="11">
        <v>0</v>
      </c>
      <c r="I45" s="11">
        <f t="shared" si="4"/>
        <v>0</v>
      </c>
      <c r="J45" s="12">
        <f t="shared" si="5"/>
        <v>2000000</v>
      </c>
      <c r="K45" s="4"/>
      <c r="L45" s="4"/>
    </row>
  </sheetData>
  <mergeCells count="4">
    <mergeCell ref="A2:J2"/>
    <mergeCell ref="A3:J3"/>
    <mergeCell ref="A4:J4"/>
    <mergeCell ref="A5:J5"/>
  </mergeCells>
  <pageMargins left="0.7" right="0.7" top="2.25" bottom="0.75" header="1.55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23"/>
  <sheetViews>
    <sheetView topLeftCell="C1" zoomScale="110" zoomScaleNormal="110" workbookViewId="0">
      <pane xSplit="2" ySplit="5" topLeftCell="E6" activePane="bottomRight" state="frozen"/>
      <selection activeCell="C1" sqref="C1"/>
      <selection pane="topRight" activeCell="E1" sqref="E1"/>
      <selection pane="bottomLeft" activeCell="C6" sqref="C6"/>
      <selection pane="bottomRight" activeCell="AV18" sqref="AV18"/>
    </sheetView>
  </sheetViews>
  <sheetFormatPr defaultColWidth="9.1796875" defaultRowHeight="14" x14ac:dyDescent="0.3"/>
  <cols>
    <col min="1" max="1" width="9.1796875" style="13"/>
    <col min="2" max="2" width="8.1796875" style="13" customWidth="1"/>
    <col min="3" max="3" width="56" style="13" customWidth="1"/>
    <col min="4" max="4" width="17.453125" style="16" bestFit="1" customWidth="1"/>
    <col min="5" max="5" width="11.81640625" style="16" customWidth="1"/>
    <col min="6" max="15" width="13.54296875" style="17" customWidth="1"/>
    <col min="16" max="16" width="17.54296875" style="17" customWidth="1"/>
    <col min="17" max="24" width="13.54296875" style="17" customWidth="1"/>
    <col min="25" max="25" width="14.54296875" style="45" hidden="1" customWidth="1"/>
    <col min="26" max="26" width="0.1796875" style="45" hidden="1" customWidth="1"/>
    <col min="27" max="32" width="13.54296875" style="17" hidden="1" customWidth="1"/>
    <col min="33" max="33" width="13.54296875" style="42" hidden="1" customWidth="1"/>
    <col min="34" max="40" width="13.54296875" style="17" hidden="1" customWidth="1"/>
    <col min="41" max="41" width="13.54296875" style="17" customWidth="1"/>
    <col min="42" max="42" width="13.54296875" style="20" customWidth="1"/>
    <col min="43" max="43" width="19.1796875" style="13" customWidth="1"/>
    <col min="44" max="16384" width="9.1796875" style="13"/>
  </cols>
  <sheetData>
    <row r="1" spans="1:43" x14ac:dyDescent="0.3">
      <c r="B1" s="63" t="str">
        <f>RECAP!A2</f>
        <v>Template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33"/>
      <c r="Q1" s="33"/>
      <c r="R1" s="33"/>
      <c r="S1" s="33"/>
      <c r="T1" s="33"/>
      <c r="U1" s="33"/>
      <c r="V1" s="33"/>
      <c r="W1" s="33"/>
      <c r="X1" s="20"/>
      <c r="Y1" s="33"/>
      <c r="Z1" s="33"/>
      <c r="AA1" s="20"/>
      <c r="AB1" s="20"/>
      <c r="AC1" s="20"/>
      <c r="AD1" s="20"/>
      <c r="AE1" s="20"/>
      <c r="AF1" s="20"/>
      <c r="AG1" s="55"/>
      <c r="AH1" s="33"/>
      <c r="AI1" s="33"/>
      <c r="AJ1" s="33"/>
      <c r="AK1" s="33"/>
      <c r="AL1" s="33"/>
      <c r="AM1" s="33"/>
      <c r="AN1" s="33"/>
      <c r="AO1" s="33"/>
      <c r="AP1" s="33"/>
      <c r="AQ1" s="34"/>
    </row>
    <row r="2" spans="1:43" x14ac:dyDescent="0.3">
      <c r="B2" s="40"/>
      <c r="C2" s="40"/>
      <c r="D2" s="40"/>
      <c r="E2" s="40"/>
      <c r="F2" s="33"/>
      <c r="G2" s="33"/>
      <c r="H2" s="33"/>
      <c r="I2" s="33"/>
      <c r="J2" s="33"/>
      <c r="K2" s="33"/>
      <c r="L2" s="33"/>
      <c r="M2" s="33"/>
      <c r="N2" s="33"/>
      <c r="O2" s="20"/>
      <c r="P2" s="33"/>
      <c r="Q2" s="33"/>
      <c r="R2" s="33"/>
      <c r="S2" s="33"/>
      <c r="T2" s="33"/>
      <c r="U2" s="33"/>
      <c r="V2" s="33"/>
      <c r="W2" s="33"/>
      <c r="X2" s="20"/>
      <c r="Y2" s="33"/>
      <c r="Z2" s="33"/>
      <c r="AA2" s="20"/>
      <c r="AB2" s="20"/>
      <c r="AC2" s="20"/>
      <c r="AD2" s="20"/>
      <c r="AE2" s="20"/>
      <c r="AF2" s="20"/>
      <c r="AG2" s="55"/>
      <c r="AH2" s="33"/>
      <c r="AI2" s="33"/>
      <c r="AJ2" s="33"/>
      <c r="AK2" s="33"/>
      <c r="AL2" s="33"/>
      <c r="AM2" s="33"/>
      <c r="AN2" s="33"/>
      <c r="AO2" s="33"/>
      <c r="AP2" s="33"/>
      <c r="AQ2" s="34"/>
    </row>
    <row r="3" spans="1:43" x14ac:dyDescent="0.3">
      <c r="B3" s="63" t="s">
        <v>10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33"/>
      <c r="Q3" s="33"/>
      <c r="R3" s="33"/>
      <c r="S3" s="33"/>
      <c r="T3" s="33"/>
      <c r="U3" s="33"/>
      <c r="V3" s="33"/>
      <c r="W3" s="33"/>
      <c r="X3" s="20"/>
      <c r="Y3" s="33"/>
      <c r="Z3" s="33"/>
      <c r="AA3" s="20"/>
      <c r="AB3" s="20"/>
      <c r="AC3" s="20"/>
      <c r="AD3" s="20"/>
      <c r="AE3" s="20"/>
      <c r="AF3" s="20"/>
      <c r="AG3" s="55"/>
      <c r="AH3" s="33"/>
      <c r="AI3" s="33"/>
      <c r="AJ3" s="33"/>
      <c r="AK3" s="33"/>
      <c r="AL3" s="33"/>
      <c r="AM3" s="33"/>
      <c r="AN3" s="33"/>
      <c r="AO3" s="33"/>
      <c r="AP3" s="33"/>
      <c r="AQ3" s="34"/>
    </row>
    <row r="4" spans="1:43" x14ac:dyDescent="0.3">
      <c r="B4" s="34"/>
      <c r="C4" s="34"/>
      <c r="D4" s="35"/>
      <c r="E4" s="35"/>
      <c r="F4" s="33"/>
      <c r="G4" s="33"/>
      <c r="H4" s="33"/>
      <c r="I4" s="33"/>
      <c r="J4" s="33"/>
      <c r="K4" s="33"/>
      <c r="L4" s="33"/>
      <c r="M4" s="33"/>
      <c r="N4" s="33"/>
      <c r="O4" s="20"/>
      <c r="P4" s="33"/>
      <c r="Q4" s="33"/>
      <c r="R4" s="33"/>
      <c r="S4" s="33"/>
      <c r="T4" s="33"/>
      <c r="U4" s="33"/>
      <c r="V4" s="33"/>
      <c r="W4" s="33"/>
      <c r="X4" s="20"/>
      <c r="Y4" s="33"/>
      <c r="Z4" s="33"/>
      <c r="AA4" s="20"/>
      <c r="AB4" s="20"/>
      <c r="AC4" s="20"/>
      <c r="AD4" s="20"/>
      <c r="AE4" s="20"/>
      <c r="AF4" s="20"/>
      <c r="AG4" s="55"/>
      <c r="AH4" s="33"/>
      <c r="AI4" s="33"/>
      <c r="AJ4" s="33"/>
      <c r="AK4" s="33"/>
      <c r="AL4" s="33"/>
      <c r="AM4" s="33"/>
      <c r="AN4" s="33"/>
      <c r="AO4" s="33"/>
      <c r="AP4" s="33"/>
      <c r="AQ4" s="34"/>
    </row>
    <row r="5" spans="1:43" s="14" customFormat="1" ht="28" x14ac:dyDescent="0.3">
      <c r="A5" s="14" t="s">
        <v>11</v>
      </c>
      <c r="D5" s="15" t="s">
        <v>12</v>
      </c>
      <c r="E5" s="36">
        <v>45200</v>
      </c>
      <c r="F5" s="36">
        <f>E5+31</f>
        <v>45231</v>
      </c>
      <c r="G5" s="36">
        <f t="shared" ref="G5:AK5" si="0">F5+31</f>
        <v>45262</v>
      </c>
      <c r="H5" s="36">
        <f t="shared" si="0"/>
        <v>45293</v>
      </c>
      <c r="I5" s="36">
        <f t="shared" si="0"/>
        <v>45324</v>
      </c>
      <c r="J5" s="36">
        <f t="shared" si="0"/>
        <v>45355</v>
      </c>
      <c r="K5" s="36">
        <f t="shared" si="0"/>
        <v>45386</v>
      </c>
      <c r="L5" s="36">
        <f t="shared" si="0"/>
        <v>45417</v>
      </c>
      <c r="M5" s="36">
        <f t="shared" si="0"/>
        <v>45448</v>
      </c>
      <c r="N5" s="36">
        <f t="shared" si="0"/>
        <v>45479</v>
      </c>
      <c r="O5" s="36">
        <f t="shared" si="0"/>
        <v>45510</v>
      </c>
      <c r="P5" s="36">
        <f t="shared" si="0"/>
        <v>45541</v>
      </c>
      <c r="Q5" s="36">
        <f t="shared" si="0"/>
        <v>45572</v>
      </c>
      <c r="R5" s="36">
        <f t="shared" si="0"/>
        <v>45603</v>
      </c>
      <c r="S5" s="36">
        <f t="shared" si="0"/>
        <v>45634</v>
      </c>
      <c r="T5" s="36">
        <f t="shared" si="0"/>
        <v>45665</v>
      </c>
      <c r="U5" s="36">
        <f t="shared" si="0"/>
        <v>45696</v>
      </c>
      <c r="V5" s="36">
        <f t="shared" si="0"/>
        <v>45727</v>
      </c>
      <c r="W5" s="36">
        <f t="shared" si="0"/>
        <v>45758</v>
      </c>
      <c r="X5" s="36">
        <f t="shared" si="0"/>
        <v>45789</v>
      </c>
      <c r="Y5" s="36">
        <f t="shared" si="0"/>
        <v>45820</v>
      </c>
      <c r="Z5" s="36">
        <f t="shared" si="0"/>
        <v>45851</v>
      </c>
      <c r="AA5" s="36">
        <f>Z5+5</f>
        <v>45856</v>
      </c>
      <c r="AB5" s="36">
        <f t="shared" si="0"/>
        <v>45887</v>
      </c>
      <c r="AC5" s="36">
        <f t="shared" si="0"/>
        <v>45918</v>
      </c>
      <c r="AD5" s="36">
        <f t="shared" si="0"/>
        <v>45949</v>
      </c>
      <c r="AE5" s="36">
        <f t="shared" si="0"/>
        <v>45980</v>
      </c>
      <c r="AF5" s="36">
        <f t="shared" si="0"/>
        <v>46011</v>
      </c>
      <c r="AG5" s="36">
        <f t="shared" si="0"/>
        <v>46042</v>
      </c>
      <c r="AH5" s="36">
        <f t="shared" si="0"/>
        <v>46073</v>
      </c>
      <c r="AI5" s="36">
        <f t="shared" si="0"/>
        <v>46104</v>
      </c>
      <c r="AJ5" s="36">
        <f t="shared" si="0"/>
        <v>46135</v>
      </c>
      <c r="AK5" s="36">
        <f t="shared" si="0"/>
        <v>46166</v>
      </c>
      <c r="AL5" s="36">
        <f t="shared" ref="AL5" si="1">AK5+31</f>
        <v>46197</v>
      </c>
      <c r="AM5" s="36">
        <f t="shared" ref="AM5" si="2">AL5+31</f>
        <v>46228</v>
      </c>
      <c r="AN5" s="36">
        <f t="shared" ref="AN5" si="3">AM5+31</f>
        <v>46259</v>
      </c>
      <c r="AO5" s="36">
        <f t="shared" ref="AO5" si="4">AN5+31</f>
        <v>46290</v>
      </c>
      <c r="AP5" s="21" t="s">
        <v>13</v>
      </c>
      <c r="AQ5" s="14" t="s">
        <v>14</v>
      </c>
    </row>
    <row r="6" spans="1:43" x14ac:dyDescent="0.3">
      <c r="B6" s="19"/>
      <c r="D6" s="20"/>
      <c r="E6" s="52"/>
      <c r="F6" s="47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  <c r="R6" s="46"/>
      <c r="S6" s="46"/>
      <c r="T6" s="46"/>
      <c r="U6" s="46"/>
      <c r="V6" s="46"/>
      <c r="W6" s="46"/>
      <c r="X6" s="46"/>
      <c r="Y6" s="48"/>
      <c r="Z6" s="48"/>
      <c r="AA6" s="46"/>
      <c r="AB6" s="46"/>
      <c r="AC6" s="46"/>
      <c r="AD6" s="46"/>
      <c r="AE6" s="46"/>
      <c r="AF6" s="46"/>
      <c r="AG6" s="56"/>
      <c r="AH6" s="46"/>
      <c r="AI6" s="46"/>
      <c r="AJ6" s="46"/>
      <c r="AK6" s="46"/>
      <c r="AL6" s="46"/>
      <c r="AM6" s="46"/>
      <c r="AN6" s="46"/>
      <c r="AO6" s="46"/>
      <c r="AQ6" s="16"/>
    </row>
    <row r="7" spans="1:43" ht="14.5" x14ac:dyDescent="0.35">
      <c r="B7" t="s">
        <v>17</v>
      </c>
      <c r="C7" t="s">
        <v>18</v>
      </c>
      <c r="D7" s="4">
        <v>500000</v>
      </c>
      <c r="E7" s="59">
        <v>25000</v>
      </c>
      <c r="F7" s="59">
        <v>25000</v>
      </c>
      <c r="G7" s="59">
        <v>25000</v>
      </c>
      <c r="H7" s="59">
        <v>25000</v>
      </c>
      <c r="I7" s="59">
        <v>25000</v>
      </c>
      <c r="J7" s="59">
        <v>25000</v>
      </c>
      <c r="K7" s="59">
        <v>25000</v>
      </c>
      <c r="L7" s="59">
        <v>25000</v>
      </c>
      <c r="M7" s="59">
        <v>25000</v>
      </c>
      <c r="N7" s="59">
        <v>25000</v>
      </c>
      <c r="O7" s="59">
        <v>25000</v>
      </c>
      <c r="P7" s="59">
        <v>25000</v>
      </c>
      <c r="Q7" s="59">
        <v>25000</v>
      </c>
      <c r="R7" s="59">
        <v>25000</v>
      </c>
      <c r="S7" s="59">
        <v>25000</v>
      </c>
      <c r="T7" s="59">
        <v>25000</v>
      </c>
      <c r="U7" s="59">
        <v>25000</v>
      </c>
      <c r="V7" s="59">
        <v>25000</v>
      </c>
      <c r="W7" s="59">
        <v>25000</v>
      </c>
      <c r="X7" s="59">
        <v>25000</v>
      </c>
      <c r="Y7" s="46"/>
      <c r="Z7" s="46"/>
      <c r="AA7" s="46"/>
      <c r="AB7" s="46"/>
      <c r="AC7" s="46"/>
      <c r="AD7" s="46"/>
      <c r="AE7" s="46"/>
      <c r="AF7" s="46"/>
      <c r="AG7" s="56"/>
      <c r="AH7" s="46"/>
      <c r="AI7" s="46"/>
      <c r="AJ7" s="46"/>
      <c r="AK7" s="46"/>
      <c r="AL7" s="46"/>
      <c r="AM7" s="46"/>
      <c r="AN7" s="46"/>
      <c r="AO7" s="46"/>
      <c r="AP7" s="20">
        <f>SUM(E7:AO7)</f>
        <v>500000</v>
      </c>
      <c r="AQ7" s="16">
        <f>AP7-D7</f>
        <v>0</v>
      </c>
    </row>
    <row r="8" spans="1:43" ht="14.5" x14ac:dyDescent="0.35">
      <c r="B8" t="s">
        <v>19</v>
      </c>
      <c r="C8" t="s">
        <v>20</v>
      </c>
      <c r="D8" s="4">
        <v>500000</v>
      </c>
      <c r="E8" s="53">
        <v>25000</v>
      </c>
      <c r="F8" s="59">
        <v>25000</v>
      </c>
      <c r="G8" s="59">
        <v>25000</v>
      </c>
      <c r="H8" s="59">
        <v>25000</v>
      </c>
      <c r="I8" s="59">
        <v>25000</v>
      </c>
      <c r="J8" s="59">
        <v>25000</v>
      </c>
      <c r="K8" s="59">
        <v>25000</v>
      </c>
      <c r="L8" s="59">
        <v>25000</v>
      </c>
      <c r="M8" s="59">
        <v>25000</v>
      </c>
      <c r="N8" s="59">
        <v>25000</v>
      </c>
      <c r="O8" s="59">
        <v>25000</v>
      </c>
      <c r="P8" s="59">
        <v>25000</v>
      </c>
      <c r="Q8" s="59">
        <v>25000</v>
      </c>
      <c r="R8" s="59">
        <v>25000</v>
      </c>
      <c r="S8" s="59">
        <v>25000</v>
      </c>
      <c r="T8" s="59">
        <v>25000</v>
      </c>
      <c r="U8" s="59">
        <v>25000</v>
      </c>
      <c r="V8" s="59">
        <v>25000</v>
      </c>
      <c r="W8" s="59">
        <v>25000</v>
      </c>
      <c r="X8" s="59">
        <v>25000</v>
      </c>
      <c r="Y8" s="48"/>
      <c r="Z8" s="48"/>
      <c r="AA8" s="46"/>
      <c r="AB8" s="46"/>
      <c r="AC8" s="46"/>
      <c r="AD8" s="46"/>
      <c r="AE8" s="46"/>
      <c r="AF8" s="46"/>
      <c r="AG8" s="56"/>
      <c r="AH8" s="46"/>
      <c r="AI8" s="46"/>
      <c r="AJ8" s="46"/>
      <c r="AK8" s="46"/>
      <c r="AL8" s="46"/>
      <c r="AM8" s="46"/>
      <c r="AN8" s="46"/>
      <c r="AO8" s="46"/>
      <c r="AP8" s="20">
        <f>SUM(E8:AO8)</f>
        <v>500000</v>
      </c>
      <c r="AQ8" s="16">
        <f>AP8-D8</f>
        <v>0</v>
      </c>
    </row>
    <row r="9" spans="1:43" ht="14.5" x14ac:dyDescent="0.35">
      <c r="B9" t="s">
        <v>15</v>
      </c>
      <c r="C9" t="s">
        <v>16</v>
      </c>
      <c r="D9" s="4">
        <v>500000</v>
      </c>
      <c r="E9" s="53">
        <v>25000</v>
      </c>
      <c r="F9" s="59">
        <v>25000</v>
      </c>
      <c r="G9" s="59">
        <v>25000</v>
      </c>
      <c r="H9" s="59">
        <v>25000</v>
      </c>
      <c r="I9" s="59">
        <v>25000</v>
      </c>
      <c r="J9" s="59">
        <v>25000</v>
      </c>
      <c r="K9" s="59">
        <v>25000</v>
      </c>
      <c r="L9" s="59">
        <v>25000</v>
      </c>
      <c r="M9" s="59">
        <v>25000</v>
      </c>
      <c r="N9" s="59">
        <v>25000</v>
      </c>
      <c r="O9" s="59">
        <v>25000</v>
      </c>
      <c r="P9" s="59">
        <v>25000</v>
      </c>
      <c r="Q9" s="59">
        <v>25000</v>
      </c>
      <c r="R9" s="59">
        <v>25000</v>
      </c>
      <c r="S9" s="59">
        <v>25000</v>
      </c>
      <c r="T9" s="59">
        <v>25000</v>
      </c>
      <c r="U9" s="59">
        <v>25000</v>
      </c>
      <c r="V9" s="59">
        <v>25000</v>
      </c>
      <c r="W9" s="59">
        <v>25000</v>
      </c>
      <c r="X9" s="59">
        <v>25000</v>
      </c>
      <c r="Y9" s="48"/>
      <c r="Z9" s="48"/>
      <c r="AA9" s="46"/>
      <c r="AB9" s="46"/>
      <c r="AC9" s="46"/>
      <c r="AD9" s="46"/>
      <c r="AE9" s="46"/>
      <c r="AF9" s="46"/>
      <c r="AG9" s="56"/>
      <c r="AH9" s="46"/>
      <c r="AI9" s="46"/>
      <c r="AJ9" s="46"/>
      <c r="AK9" s="46"/>
      <c r="AL9" s="46"/>
      <c r="AM9" s="46"/>
      <c r="AN9" s="46"/>
      <c r="AO9" s="46"/>
      <c r="AP9" s="20">
        <f>SUM(E9:AO9)</f>
        <v>500000</v>
      </c>
      <c r="AQ9" s="16">
        <f>AP9-D9</f>
        <v>0</v>
      </c>
    </row>
    <row r="10" spans="1:43" ht="14.5" x14ac:dyDescent="0.35">
      <c r="B10" t="s">
        <v>21</v>
      </c>
      <c r="C10" t="s">
        <v>22</v>
      </c>
      <c r="D10" s="4">
        <v>500000</v>
      </c>
      <c r="E10" s="53">
        <v>25000</v>
      </c>
      <c r="F10" s="59">
        <v>25000</v>
      </c>
      <c r="G10" s="59">
        <v>25000</v>
      </c>
      <c r="H10" s="59">
        <v>25000</v>
      </c>
      <c r="I10" s="59">
        <v>25000</v>
      </c>
      <c r="J10" s="59">
        <v>25000</v>
      </c>
      <c r="K10" s="59">
        <v>25000</v>
      </c>
      <c r="L10" s="59">
        <v>25000</v>
      </c>
      <c r="M10" s="59">
        <v>25000</v>
      </c>
      <c r="N10" s="59">
        <v>25000</v>
      </c>
      <c r="O10" s="59">
        <v>25000</v>
      </c>
      <c r="P10" s="59">
        <v>25000</v>
      </c>
      <c r="Q10" s="59">
        <v>25000</v>
      </c>
      <c r="R10" s="59">
        <v>25000</v>
      </c>
      <c r="S10" s="59">
        <v>25000</v>
      </c>
      <c r="T10" s="59">
        <v>25000</v>
      </c>
      <c r="U10" s="59">
        <v>25000</v>
      </c>
      <c r="V10" s="59">
        <v>25000</v>
      </c>
      <c r="W10" s="59">
        <v>25000</v>
      </c>
      <c r="X10" s="59">
        <v>25000</v>
      </c>
      <c r="Y10" s="48"/>
      <c r="Z10" s="48"/>
      <c r="AA10" s="46"/>
      <c r="AB10" s="46"/>
      <c r="AC10" s="46"/>
      <c r="AD10" s="46"/>
      <c r="AE10" s="46"/>
      <c r="AF10" s="46"/>
      <c r="AG10" s="56"/>
      <c r="AH10" s="46"/>
      <c r="AI10" s="46"/>
      <c r="AJ10" s="46"/>
      <c r="AK10" s="46"/>
      <c r="AL10" s="46"/>
      <c r="AM10" s="46"/>
      <c r="AN10" s="46"/>
      <c r="AO10" s="46"/>
      <c r="AP10" s="20">
        <f>SUM(E10:AO10)</f>
        <v>500000</v>
      </c>
      <c r="AQ10" s="16">
        <f>AP10-D10</f>
        <v>0</v>
      </c>
    </row>
    <row r="11" spans="1:43" ht="16.5" customHeight="1" x14ac:dyDescent="0.35">
      <c r="B11" s="43"/>
      <c r="C11"/>
      <c r="D11" s="44"/>
      <c r="E11" s="53"/>
      <c r="F11" s="47"/>
      <c r="G11" s="47"/>
      <c r="H11" s="47"/>
      <c r="I11" s="53"/>
      <c r="J11" s="47"/>
      <c r="K11" s="47"/>
      <c r="L11" s="47"/>
      <c r="M11" s="47"/>
      <c r="N11" s="47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8"/>
      <c r="Z11" s="48"/>
      <c r="AA11" s="46"/>
      <c r="AB11" s="46"/>
      <c r="AC11" s="46"/>
      <c r="AD11" s="46"/>
      <c r="AE11" s="46"/>
      <c r="AF11" s="46"/>
      <c r="AG11" s="56"/>
      <c r="AH11" s="46"/>
      <c r="AI11" s="46"/>
      <c r="AJ11" s="46"/>
      <c r="AK11" s="46"/>
      <c r="AL11" s="46"/>
      <c r="AM11" s="46"/>
      <c r="AN11" s="46"/>
      <c r="AO11" s="46"/>
      <c r="AQ11" s="16"/>
    </row>
    <row r="12" spans="1:43" ht="14.5" x14ac:dyDescent="0.35">
      <c r="B12"/>
      <c r="C12"/>
      <c r="D12" s="4"/>
      <c r="E12" s="53"/>
      <c r="F12" s="47"/>
      <c r="G12" s="47"/>
      <c r="H12" s="47"/>
      <c r="I12" s="54"/>
      <c r="J12" s="47"/>
      <c r="K12" s="47"/>
      <c r="L12" s="47"/>
      <c r="M12" s="47"/>
      <c r="N12" s="47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8"/>
      <c r="Z12" s="48"/>
      <c r="AA12" s="46"/>
      <c r="AB12" s="46"/>
      <c r="AC12" s="46"/>
      <c r="AD12" s="46"/>
      <c r="AE12" s="46"/>
      <c r="AF12" s="46"/>
      <c r="AG12" s="56"/>
      <c r="AH12" s="46"/>
      <c r="AI12" s="46"/>
      <c r="AJ12" s="46"/>
      <c r="AK12" s="46"/>
      <c r="AL12" s="46"/>
      <c r="AM12" s="46"/>
      <c r="AN12" s="46"/>
      <c r="AO12" s="46"/>
      <c r="AP12" s="20">
        <f>SUM(E12:AO12)</f>
        <v>0</v>
      </c>
      <c r="AQ12" s="16">
        <f>AP12-D12</f>
        <v>0</v>
      </c>
    </row>
    <row r="13" spans="1:43" s="19" customFormat="1" ht="14.5" thickBot="1" x14ac:dyDescent="0.35">
      <c r="C13" s="18" t="s">
        <v>23</v>
      </c>
      <c r="D13" s="37">
        <f t="shared" ref="D13:AQ13" si="5">SUM(D6:D12)</f>
        <v>2000000</v>
      </c>
      <c r="E13" s="37">
        <f t="shared" si="5"/>
        <v>100000</v>
      </c>
      <c r="F13" s="37">
        <f t="shared" si="5"/>
        <v>100000</v>
      </c>
      <c r="G13" s="37">
        <f t="shared" si="5"/>
        <v>100000</v>
      </c>
      <c r="H13" s="37">
        <f t="shared" si="5"/>
        <v>100000</v>
      </c>
      <c r="I13" s="37">
        <f t="shared" si="5"/>
        <v>100000</v>
      </c>
      <c r="J13" s="37">
        <f t="shared" si="5"/>
        <v>100000</v>
      </c>
      <c r="K13" s="37">
        <f t="shared" si="5"/>
        <v>100000</v>
      </c>
      <c r="L13" s="37">
        <f t="shared" si="5"/>
        <v>100000</v>
      </c>
      <c r="M13" s="37">
        <f t="shared" si="5"/>
        <v>100000</v>
      </c>
      <c r="N13" s="37">
        <f t="shared" si="5"/>
        <v>100000</v>
      </c>
      <c r="O13" s="37">
        <f t="shared" si="5"/>
        <v>100000</v>
      </c>
      <c r="P13" s="37">
        <f t="shared" si="5"/>
        <v>100000</v>
      </c>
      <c r="Q13" s="37">
        <f t="shared" si="5"/>
        <v>100000</v>
      </c>
      <c r="R13" s="37">
        <f t="shared" si="5"/>
        <v>100000</v>
      </c>
      <c r="S13" s="37">
        <f t="shared" si="5"/>
        <v>100000</v>
      </c>
      <c r="T13" s="37">
        <f t="shared" si="5"/>
        <v>100000</v>
      </c>
      <c r="U13" s="37">
        <f t="shared" si="5"/>
        <v>100000</v>
      </c>
      <c r="V13" s="37">
        <f t="shared" si="5"/>
        <v>100000</v>
      </c>
      <c r="W13" s="37">
        <f t="shared" si="5"/>
        <v>100000</v>
      </c>
      <c r="X13" s="37">
        <f t="shared" si="5"/>
        <v>100000</v>
      </c>
      <c r="Y13" s="37">
        <f t="shared" si="5"/>
        <v>0</v>
      </c>
      <c r="Z13" s="49">
        <f t="shared" si="5"/>
        <v>0</v>
      </c>
      <c r="AA13" s="37">
        <f t="shared" si="5"/>
        <v>0</v>
      </c>
      <c r="AB13" s="37">
        <f t="shared" si="5"/>
        <v>0</v>
      </c>
      <c r="AC13" s="37">
        <f t="shared" si="5"/>
        <v>0</v>
      </c>
      <c r="AD13" s="37">
        <f t="shared" si="5"/>
        <v>0</v>
      </c>
      <c r="AE13" s="37">
        <f t="shared" si="5"/>
        <v>0</v>
      </c>
      <c r="AF13" s="37">
        <f t="shared" si="5"/>
        <v>0</v>
      </c>
      <c r="AG13" s="60">
        <f t="shared" si="5"/>
        <v>0</v>
      </c>
      <c r="AH13" s="37">
        <f t="shared" si="5"/>
        <v>0</v>
      </c>
      <c r="AI13" s="37">
        <f t="shared" si="5"/>
        <v>0</v>
      </c>
      <c r="AJ13" s="37">
        <f t="shared" si="5"/>
        <v>0</v>
      </c>
      <c r="AK13" s="37">
        <f t="shared" si="5"/>
        <v>0</v>
      </c>
      <c r="AL13" s="37">
        <f t="shared" si="5"/>
        <v>0</v>
      </c>
      <c r="AM13" s="37">
        <f t="shared" si="5"/>
        <v>0</v>
      </c>
      <c r="AN13" s="37">
        <f t="shared" si="5"/>
        <v>0</v>
      </c>
      <c r="AO13" s="37">
        <f t="shared" si="5"/>
        <v>0</v>
      </c>
      <c r="AP13" s="22">
        <f t="shared" si="5"/>
        <v>2000000</v>
      </c>
      <c r="AQ13" s="16">
        <f t="shared" si="5"/>
        <v>0</v>
      </c>
    </row>
    <row r="14" spans="1:43" ht="14.5" thickTop="1" x14ac:dyDescent="0.3">
      <c r="D14" s="16" t="s">
        <v>0</v>
      </c>
      <c r="AP14" s="23">
        <f>SUM(E13:AO13)</f>
        <v>2000000</v>
      </c>
      <c r="AQ14" s="16">
        <f>AP14-D13</f>
        <v>0</v>
      </c>
    </row>
    <row r="15" spans="1:43" x14ac:dyDescent="0.3">
      <c r="AP15" s="20">
        <f>AP13-AP14</f>
        <v>0</v>
      </c>
    </row>
    <row r="17" spans="3:41" x14ac:dyDescent="0.3">
      <c r="C17" s="31" t="s">
        <v>24</v>
      </c>
      <c r="D17" s="25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50"/>
      <c r="Z17" s="50"/>
      <c r="AA17" s="26"/>
      <c r="AB17" s="26"/>
      <c r="AC17" s="26"/>
      <c r="AD17" s="26"/>
      <c r="AE17" s="26"/>
      <c r="AF17" s="26"/>
      <c r="AG17" s="57"/>
      <c r="AH17" s="26"/>
      <c r="AI17" s="26"/>
      <c r="AJ17" s="26"/>
      <c r="AK17" s="26"/>
      <c r="AL17" s="26"/>
      <c r="AM17" s="26"/>
      <c r="AN17" s="26"/>
      <c r="AO17" s="26"/>
    </row>
    <row r="18" spans="3:41" x14ac:dyDescent="0.3">
      <c r="C18" s="27" t="s">
        <v>25</v>
      </c>
      <c r="D18" s="17" t="s">
        <v>0</v>
      </c>
      <c r="E18" s="17">
        <f t="shared" ref="E18:I18" si="6">+E13/38000</f>
        <v>2.6315789473684212</v>
      </c>
      <c r="F18" s="17">
        <f t="shared" si="6"/>
        <v>2.6315789473684212</v>
      </c>
      <c r="G18" s="17">
        <f t="shared" si="6"/>
        <v>2.6315789473684212</v>
      </c>
      <c r="H18" s="17">
        <f t="shared" si="6"/>
        <v>2.6315789473684212</v>
      </c>
      <c r="I18" s="17">
        <f t="shared" si="6"/>
        <v>2.6315789473684212</v>
      </c>
      <c r="J18" s="17">
        <f t="shared" ref="J18:U18" si="7">+J13/38000</f>
        <v>2.6315789473684212</v>
      </c>
      <c r="K18" s="17">
        <f t="shared" si="7"/>
        <v>2.6315789473684212</v>
      </c>
      <c r="L18" s="17">
        <f t="shared" si="7"/>
        <v>2.6315789473684212</v>
      </c>
      <c r="M18" s="17">
        <f t="shared" si="7"/>
        <v>2.6315789473684212</v>
      </c>
      <c r="N18" s="17">
        <f t="shared" si="7"/>
        <v>2.6315789473684212</v>
      </c>
      <c r="O18" s="17">
        <f t="shared" si="7"/>
        <v>2.6315789473684212</v>
      </c>
      <c r="P18" s="17">
        <f t="shared" si="7"/>
        <v>2.6315789473684212</v>
      </c>
      <c r="Q18" s="17">
        <f t="shared" si="7"/>
        <v>2.6315789473684212</v>
      </c>
      <c r="R18" s="17">
        <f t="shared" si="7"/>
        <v>2.6315789473684212</v>
      </c>
      <c r="S18" s="17">
        <f t="shared" si="7"/>
        <v>2.6315789473684212</v>
      </c>
      <c r="T18" s="17">
        <f t="shared" si="7"/>
        <v>2.6315789473684212</v>
      </c>
      <c r="U18" s="17">
        <f t="shared" si="7"/>
        <v>2.6315789473684212</v>
      </c>
    </row>
    <row r="19" spans="3:41" x14ac:dyDescent="0.3">
      <c r="C19" s="27" t="s">
        <v>26</v>
      </c>
      <c r="D19" s="17" t="s">
        <v>0</v>
      </c>
      <c r="E19" s="17">
        <f t="shared" ref="E19:I19" si="8">+E13/28000</f>
        <v>3.5714285714285716</v>
      </c>
      <c r="F19" s="17">
        <f t="shared" si="8"/>
        <v>3.5714285714285716</v>
      </c>
      <c r="G19" s="17">
        <f t="shared" si="8"/>
        <v>3.5714285714285716</v>
      </c>
      <c r="H19" s="17">
        <f t="shared" si="8"/>
        <v>3.5714285714285716</v>
      </c>
      <c r="I19" s="17">
        <f t="shared" si="8"/>
        <v>3.5714285714285716</v>
      </c>
      <c r="J19" s="17">
        <f t="shared" ref="J19:U19" si="9">+J13/28000</f>
        <v>3.5714285714285716</v>
      </c>
      <c r="K19" s="17">
        <f t="shared" si="9"/>
        <v>3.5714285714285716</v>
      </c>
      <c r="L19" s="17">
        <f t="shared" si="9"/>
        <v>3.5714285714285716</v>
      </c>
      <c r="M19" s="17">
        <f t="shared" si="9"/>
        <v>3.5714285714285716</v>
      </c>
      <c r="N19" s="17">
        <f t="shared" si="9"/>
        <v>3.5714285714285716</v>
      </c>
      <c r="O19" s="17">
        <f t="shared" si="9"/>
        <v>3.5714285714285716</v>
      </c>
      <c r="P19" s="17">
        <f t="shared" si="9"/>
        <v>3.5714285714285716</v>
      </c>
      <c r="Q19" s="17">
        <f t="shared" si="9"/>
        <v>3.5714285714285716</v>
      </c>
      <c r="R19" s="17">
        <f t="shared" si="9"/>
        <v>3.5714285714285716</v>
      </c>
      <c r="S19" s="17">
        <f t="shared" si="9"/>
        <v>3.5714285714285716</v>
      </c>
      <c r="T19" s="17">
        <f t="shared" si="9"/>
        <v>3.5714285714285716</v>
      </c>
      <c r="U19" s="17">
        <f t="shared" si="9"/>
        <v>3.5714285714285716</v>
      </c>
    </row>
    <row r="20" spans="3:41" x14ac:dyDescent="0.3">
      <c r="C20" s="28" t="s">
        <v>27</v>
      </c>
      <c r="D20" s="29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51"/>
      <c r="Z20" s="51"/>
      <c r="AA20" s="30"/>
      <c r="AB20" s="30"/>
      <c r="AC20" s="30"/>
      <c r="AD20" s="30"/>
      <c r="AE20" s="30"/>
      <c r="AF20" s="30"/>
      <c r="AG20" s="58"/>
      <c r="AH20" s="30"/>
      <c r="AI20" s="30"/>
      <c r="AJ20" s="30"/>
      <c r="AK20" s="30"/>
      <c r="AL20" s="30"/>
      <c r="AM20" s="30"/>
      <c r="AN20" s="30"/>
      <c r="AO20" s="30"/>
    </row>
    <row r="23" spans="3:41" x14ac:dyDescent="0.3">
      <c r="Y23" s="45">
        <f>Y20-Y18</f>
        <v>0</v>
      </c>
    </row>
  </sheetData>
  <mergeCells count="2">
    <mergeCell ref="B1:O1"/>
    <mergeCell ref="B3:O3"/>
  </mergeCells>
  <printOptions gridLines="1"/>
  <pageMargins left="0.28999999999999998" right="0.25" top="0.48" bottom="0.76" header="0.3" footer="0.3"/>
  <pageSetup paperSize="3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7"/>
  <sheetViews>
    <sheetView topLeftCell="A2" zoomScale="80" zoomScaleNormal="80" workbookViewId="0">
      <selection activeCell="O6" sqref="O6"/>
    </sheetView>
  </sheetViews>
  <sheetFormatPr defaultRowHeight="14.5" x14ac:dyDescent="0.35"/>
  <cols>
    <col min="13" max="13" width="18.453125" customWidth="1"/>
  </cols>
  <sheetData>
    <row r="1" spans="1:25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3" customFormat="1" ht="21" x14ac:dyDescent="0.5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s="3" customFormat="1" ht="21" x14ac:dyDescent="0.5">
      <c r="A3" s="64" t="s">
        <v>29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5" x14ac:dyDescent="0.35">
      <c r="A4" s="65">
        <f>RECAP!A5</f>
        <v>45062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x14ac:dyDescent="0.3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8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8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x14ac:dyDescent="0.3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</sheetData>
  <mergeCells count="3">
    <mergeCell ref="A2:Y2"/>
    <mergeCell ref="A3:Y3"/>
    <mergeCell ref="A4:Y4"/>
  </mergeCells>
  <pageMargins left="0.5" right="0.5" top="0.5" bottom="0.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RECAP</vt:lpstr>
      <vt:lpstr>DETAIL</vt:lpstr>
      <vt:lpstr>Cash Flow Graph</vt:lpstr>
      <vt:lpstr>'Cash Flow Graph'!Print_Area</vt:lpstr>
      <vt:lpstr>DETAIL!Print_Area</vt:lpstr>
      <vt:lpstr>RECAP!Print_Area</vt:lpstr>
      <vt:lpstr>DETAIL!Print_Titles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Leclerc</dc:creator>
  <cp:keywords/>
  <dc:description/>
  <cp:lastModifiedBy>Santora, Molly</cp:lastModifiedBy>
  <cp:revision/>
  <cp:lastPrinted>2023-07-24T20:11:58Z</cp:lastPrinted>
  <dcterms:created xsi:type="dcterms:W3CDTF">2011-06-27T19:54:56Z</dcterms:created>
  <dcterms:modified xsi:type="dcterms:W3CDTF">2025-03-18T20:02:38Z</dcterms:modified>
  <cp:category/>
  <cp:contentStatus/>
</cp:coreProperties>
</file>